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825" activeTab="14"/>
  </bookViews>
  <sheets>
    <sheet name="Форма 1.1 " sheetId="1" r:id="rId1"/>
    <sheet name="Форма 1.2 " sheetId="2" r:id="rId2"/>
    <sheet name="форма 1.3." sheetId="3" r:id="rId3"/>
    <sheet name="форма 1.4." sheetId="4" r:id="rId4"/>
    <sheet name="форма 1.6." sheetId="5" r:id="rId5"/>
    <sheet name="форма 1.9" sheetId="6" r:id="rId6"/>
    <sheet name="форма 3.1" sheetId="7" r:id="rId7"/>
    <sheet name="форма 3.2" sheetId="8" r:id="rId8"/>
    <sheet name="форма 3.3" sheetId="9" r:id="rId9"/>
    <sheet name="форма 6.1 " sheetId="10" r:id="rId10"/>
    <sheet name="форма 6.2" sheetId="11" r:id="rId11"/>
    <sheet name="форма 6.3" sheetId="12" r:id="rId12"/>
    <sheet name="форма 7.1" sheetId="13" r:id="rId13"/>
    <sheet name="форма 7.2" sheetId="14" r:id="rId14"/>
    <sheet name="форма 8.1" sheetId="15" r:id="rId15"/>
  </sheets>
  <externalReferences>
    <externalReference r:id="rId18"/>
  </externalReferences>
  <definedNames>
    <definedName name="_xlnm.Print_Titles" localSheetId="9">'форма 6.1 '!$7:$7</definedName>
    <definedName name="_xlnm.Print_Titles" localSheetId="10">'форма 6.2'!$7:$7</definedName>
    <definedName name="_xlnm.Print_Titles" localSheetId="11">'форма 6.3'!$7:$7</definedName>
    <definedName name="_xlnm.Print_Area" localSheetId="0">'Форма 1.1 '!$A$1:$Z$31</definedName>
    <definedName name="_xlnm.Print_Area" localSheetId="1">'Форма 1.2 '!$A$1:$E$13</definedName>
    <definedName name="_xlnm.Print_Area" localSheetId="2">'форма 1.3.'!$A$1:$E$16</definedName>
    <definedName name="_xlnm.Print_Area" localSheetId="3">'форма 1.4.'!$A$1:$E$13</definedName>
    <definedName name="_xlnm.Print_Area" localSheetId="4">'форма 1.6.'!$A$1:$G$16</definedName>
    <definedName name="_xlnm.Print_Area" localSheetId="5">'форма 1.9'!$A$1:$D$21</definedName>
    <definedName name="_xlnm.Print_Area" localSheetId="6">'форма 3.1'!$A$1:$D$16</definedName>
    <definedName name="_xlnm.Print_Area" localSheetId="7">'форма 3.2'!$A$1:$D$16</definedName>
    <definedName name="_xlnm.Print_Area" localSheetId="8">'форма 3.3'!$A$1:$D$16</definedName>
    <definedName name="_xlnm.Print_Area" localSheetId="9">'форма 6.1 '!$A$1:$F$34</definedName>
    <definedName name="_xlnm.Print_Area" localSheetId="10">'форма 6.2'!$A$1:$F$34</definedName>
    <definedName name="_xlnm.Print_Area" localSheetId="11">'форма 6.3'!$A$1:$F$33</definedName>
    <definedName name="_xlnm.Print_Area" localSheetId="12">'форма 7.1'!$A$1:$FE$16</definedName>
    <definedName name="_xlnm.Print_Area" localSheetId="13">'форма 7.2'!$A$1:$FE$16</definedName>
  </definedNames>
  <calcPr fullCalcOnLoad="1"/>
</workbook>
</file>

<file path=xl/sharedStrings.xml><?xml version="1.0" encoding="utf-8"?>
<sst xmlns="http://schemas.openxmlformats.org/spreadsheetml/2006/main" count="488" uniqueCount="234">
  <si>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</si>
  <si>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</si>
  <si>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</si>
  <si>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</si>
  <si>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</si>
  <si>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</si>
  <si>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</si>
  <si>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</si>
  <si>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№</t>
  </si>
  <si>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</si>
  <si>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</si>
  <si>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</si>
  <si>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</si>
  <si>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</si>
  <si>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Форма 1.1 - Журнал учета текущей информации о прекращении передачи электрической энергии для потребителей услуг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</si>
  <si>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</si>
  <si>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</si>
  <si>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</si>
  <si>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>Описание (обоснование)</t>
  </si>
  <si>
    <t>Значение</t>
  </si>
  <si>
    <t>Ф / П * 100, %</t>
  </si>
  <si>
    <t>Зависи-мость</t>
  </si>
  <si>
    <t>Оценочный балл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</si>
  <si>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</si>
  <si>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</si>
  <si>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</si>
  <si>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</si>
  <si>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</si>
  <si>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</si>
  <si>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</si>
  <si>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</si>
  <si>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</si>
  <si>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</si>
  <si>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</si>
  <si>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</si>
  <si>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</si>
  <si>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</si>
  <si>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</si>
  <si>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</si>
  <si>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</si>
  <si>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</si>
  <si>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Наименование параметра (показателя), характеризующего индикатор</t>
  </si>
  <si>
    <t>2. Соблюдение сроков по процедурам взаимодействия с потребителями услуг (заявителями) - всего,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</si>
  <si>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</si>
  <si>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</si>
  <si>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</si>
  <si>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</si>
  <si>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</si>
  <si>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</si>
  <si>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</si>
  <si>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</si>
  <si>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</si>
  <si>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</si>
  <si>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</si>
  <si>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</si>
  <si>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</si>
  <si>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</si>
  <si>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</si>
  <si>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</si>
  <si>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</si>
  <si>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</si>
  <si>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</si>
  <si>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</si>
  <si>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</si>
  <si>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t>Наименование показателя</t>
  </si>
  <si>
    <t>ФОРМА, ИСПОЛЬЗУЕМАЯ ДЛЯ РАСЧЕТА ОБОБЩЕННОГО ПОКАЗАТЕЛЯ УРОВНЯ НАДЕЖНОСТИ
И КАЧЕСТВА ОКАЗЫВАЕМЫХ УСЛУГ</t>
  </si>
  <si>
    <t>№ формулы Методических указаний</t>
  </si>
  <si>
    <t>(1)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</si>
  <si>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</si>
  <si>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</si>
  <si>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</si>
  <si>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t>за</t>
  </si>
  <si>
    <t>год.</t>
  </si>
  <si>
    <t>________________</t>
  </si>
  <si>
    <t>Значение показателя на период: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</si>
  <si>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</si>
  <si>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</si>
  <si>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</si>
  <si>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t>фактическое
(Ф)</t>
  </si>
  <si>
    <t>* в том числе на основе базы актов расследования технологических нарушений за соответствующий месяц</t>
  </si>
  <si>
    <t>Продолжительность прекращения передачи, час.</t>
  </si>
  <si>
    <t>Мероприятия,
направленные
на улучшение показателя *</t>
  </si>
  <si>
    <t>1.1. Количество структурных  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</si>
  <si>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</si>
  <si>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</si>
  <si>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</si>
  <si>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</si>
  <si>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</si>
  <si>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</si>
  <si>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8. Итого по индикатору исполнительности</t>
  </si>
  <si>
    <t>7. Итого по индикатору информативности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</si>
  <si>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</si>
  <si>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</si>
  <si>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</si>
  <si>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</si>
  <si>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</si>
  <si>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</si>
  <si>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</si>
  <si>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</si>
  <si>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ТСО, а также по порядку оказания этих услуг, в процентах от общего количества поступивших заявок на технологическое присоединение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</si>
  <si>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</si>
  <si>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</si>
  <si>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</si>
  <si>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</si>
  <si>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</si>
  <si>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</si>
  <si>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</si>
  <si>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</si>
  <si>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</si>
  <si>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</si>
  <si>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</si>
  <si>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r>
      <t>Оценка достижения показателя уровня надежности оказываемых услуг, К</t>
    </r>
    <r>
      <rPr>
        <b/>
        <vertAlign val="subscript"/>
        <sz val="11"/>
        <rFont val="Times New Roman"/>
        <family val="1"/>
      </rPr>
      <t>над</t>
    </r>
  </si>
  <si>
    <r>
      <t>Оценка достижения показателя уровня качества оказываемых услуг, К</t>
    </r>
    <r>
      <rPr>
        <b/>
        <vertAlign val="subscript"/>
        <sz val="11"/>
        <rFont val="Times New Roman"/>
        <family val="1"/>
      </rPr>
      <t>кач</t>
    </r>
    <r>
      <rPr>
        <b/>
        <sz val="11"/>
        <rFont val="Times New Roman"/>
        <family val="1"/>
      </rPr>
      <t xml:space="preserve"> (территориальной сетевой организации)</t>
    </r>
  </si>
  <si>
    <t>Обобщенный показатель уровня надежности и качества оказываемых услуг, Коб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</si>
  <si>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</si>
  <si>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</si>
  <si>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Проведение
профилактических ремонтов
оборудования. Проведение
осмотров</t>
  </si>
  <si>
    <t>Своевременное выявление и ремонт изношенного оборудования должно повысить надежность электроснабжения потребителей.</t>
  </si>
  <si>
    <t>Данные мероприятия должны повысить качество обслуживания потребителей</t>
  </si>
  <si>
    <t>Распределение нагрузок по фазам, обучение сотрудников работе с потребителями услуг</t>
  </si>
  <si>
    <t>Январь – Журнал учета</t>
  </si>
  <si>
    <t>Февраль – Журнал учета</t>
  </si>
  <si>
    <t>Апрель – Журнал учета</t>
  </si>
  <si>
    <t>Май – Журнал учета</t>
  </si>
  <si>
    <t>Июнь – Журнал учета</t>
  </si>
  <si>
    <t>Июль – Журнал учета</t>
  </si>
  <si>
    <t>Август – Журнал учета</t>
  </si>
  <si>
    <t>Сентябрь – Журнал учета</t>
  </si>
  <si>
    <t>Октябрь – Журнал учета</t>
  </si>
  <si>
    <t>Ноябрь – Журнал учета</t>
  </si>
  <si>
    <t>Декабрь – Журнал учета</t>
  </si>
  <si>
    <t>Март – Журнал учета</t>
  </si>
  <si>
    <t>Главный энергетик</t>
  </si>
  <si>
    <t>АО "Оскольский завод металлургического машиностроения"</t>
  </si>
  <si>
    <t xml:space="preserve">Форма 1.3 - Расчет показателя средней продолжительности
          прекращения передачи электрической энергии потребителям
          услуг и показателя средней частоты прекращений передачи
                 электрической энергии потребителям услуг
                            сетевой организации
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</si>
  <si>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</si>
  <si>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</si>
  <si>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организации, шт.</t>
  </si>
  <si>
    <t>Средняя продолжительность прекращения передачи электрической энергии на точку поставки (Пsaidi), час</t>
  </si>
  <si>
    <t>Средняя частота прекращений передачи электрической энергии на точку поставки (Пsaifi), шт.</t>
  </si>
  <si>
    <t xml:space="preserve">Форма 1.4.-Расчет показателя уровня надежности оказываемых
          услуг для организации по управлению единой национальной
            (общероссийской) электрической сетью, долгосрочный
                  период регулирования которой начинается
                                с 2018 года
</t>
  </si>
  <si>
    <t>Объем недоотпущенной электроэнергии (Пенэс), МВт * час</t>
  </si>
  <si>
    <t xml:space="preserve">       
             Форма 1.9. Данные об экономических и технических
               характеристиках и (или) условиях деятельности
                    территориальных сетевых организаций
</t>
  </si>
  <si>
    <t>Характеристики и (или) условия деятельности сетевой организации &lt;1&gt;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</si>
  <si>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</si>
  <si>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</si>
  <si>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</si>
  <si>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</si>
  <si>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</si>
  <si>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</si>
  <si>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</si>
  <si>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t>Средняя летняя температура, °C</t>
  </si>
  <si>
    <t>Номер группы (m) территориальной сетевой организации по показателю Пsaidi</t>
  </si>
  <si>
    <t>Номер группы (m) территориальной сетевой организации по показателю Пsaifi</t>
  </si>
  <si>
    <t>свидетельство о государственной регистрации права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</si>
  <si>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 тпр)</t>
  </si>
  <si>
    <t>Показатель</t>
  </si>
  <si>
    <t>Число,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</si>
  <si>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 тпр)</t>
  </si>
  <si>
    <t>Показатель качества рассмотрения заявок на технологическое присоединение к сети (Пзаяв 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</si>
  <si>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 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</si>
  <si>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 тпр)</t>
  </si>
  <si>
    <t>Показатель качества исполнения договоров об осуществлении технологического присоединения заявителей к сети (Пнс 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</si>
  <si>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 тпр)</t>
  </si>
  <si>
    <t>Общее число заявок на технологическое присоединение к сети, поданных заявителями в соответствующий расчетный период, десятки шт. (Nочз тпр)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</si>
  <si>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 тпр)</t>
  </si>
  <si>
    <t>Форма 6.1 - Расчет значения индикатора информативности</t>
  </si>
  <si>
    <t>Форма 6.2 - Расчет значения индикатора исполнительности</t>
  </si>
  <si>
    <t>(6)</t>
  </si>
  <si>
    <t xml:space="preserve">п. 5 Методических указаний </t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</si>
  <si>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</si>
  <si>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</t>
  </si>
  <si>
    <t>Коэффициент значимости показателя уровня качества оказываемых услуг, бета</t>
  </si>
  <si>
    <t>Коэффициент значимости показателя уровня надежности оказываемых услуг, альфа</t>
  </si>
  <si>
    <t>(19,20)</t>
  </si>
  <si>
    <t xml:space="preserve">Форма 7.1. Показатели уровня надежности и уровня качества
          оказываемых услуг сетевой организации (для долгосрочных
             периодов регулирования, начавшихся до 2014 года)
</t>
  </si>
  <si>
    <t xml:space="preserve">Форма 7.2. Расчет обобщенного показателя уровня надежности
          и качества оказываемых услуг (для долгосрочных периодов
                  регулирования, начавшихся до 2014 года)
</t>
  </si>
  <si>
    <t>Показатель качества предоставления возможности технологического присоединения (Птпр)</t>
  </si>
  <si>
    <t xml:space="preserve">          Форма 1.6. Предложения сетевой организации по плановым
        значениям показателей надежности и качества услуг на каждый
          расчетный период регулирования в пределах долгосрочного
            периода регулирования &lt;1&gt; (для долгосрочных периодов
          регулирования, начавшихся до 2014 года)
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</si>
  <si>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</si>
  <si>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</t>
  </si>
  <si>
    <t>АО "ОЗММ"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</si>
  <si>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</si>
  <si>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</si>
  <si>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</si>
  <si>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</si>
  <si>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</si>
  <si>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</si>
  <si>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</si>
  <si>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</si>
  <si>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</si>
  <si>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</si>
  <si>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</si>
  <si>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</si>
  <si>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</si>
  <si>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</si>
  <si>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</si>
  <si>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</si>
  <si>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</si>
  <si>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</si>
  <si>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</si>
  <si>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</si>
  <si>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</si>
  <si>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</si>
  <si>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</si>
  <si>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</si>
  <si>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</si>
  <si>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</si>
  <si>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</si>
  <si>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</si>
  <si>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</si>
  <si>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</si>
  <si>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</si>
  <si>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</si>
  <si>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</si>
  <si>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П</t>
  </si>
  <si>
    <t>ИТОГО по всем прекращениям передачи электрической энергии за отчетный период:</t>
  </si>
  <si>
    <t>И</t>
  </si>
  <si>
    <t>x</t>
  </si>
  <si>
    <t>по ограничениям, связанным с проведением ремонтных работ</t>
  </si>
  <si>
    <t>по аварийным ограничениям</t>
  </si>
  <si>
    <t>А</t>
  </si>
  <si>
    <t>по внерегламентным отключениям</t>
  </si>
  <si>
    <t>В</t>
  </si>
  <si>
    <t>по внерегламентным отключениям, учитываемым при расчете показателей надежности, в том числе индикативных показателей надежности</t>
  </si>
  <si>
    <t>В1</t>
  </si>
  <si>
    <t>Должность</t>
  </si>
  <si>
    <t>Ф.И.О.</t>
  </si>
  <si>
    <t>Подпись</t>
  </si>
  <si>
    <t>Левыкин А.И.</t>
  </si>
  <si>
    <t>А.И.Левыкин</t>
  </si>
  <si>
    <t xml:space="preserve">Форма 3.1 Отчетные данные для расчета значения показателя
              качества рассмотрения заявок на технологическое
                   присоединение к сети в период  2018
</t>
  </si>
  <si>
    <t xml:space="preserve">Форма 3.2 Отчетные данные для расчета значения
         показателя качества исполнения договоров об осуществлении
             технологического присоединения заявителей к сети,
                              в период 2018
</t>
  </si>
  <si>
    <t xml:space="preserve">Форма 3.3 Отчетные данные для расчета значения
          показателя соблюдения антимонопольного законодательства
       при технологическом присоединении заявителей к электрическим
                 сетям сетевой организации, в период 2018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</si>
</sst>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%"/>
    <numFmt numFmtId="180" formatCode="#,##0.0"/>
    <numFmt numFmtId="181" formatCode="_-* #,##0.000_р_._-;\-* #,##0.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vertAlign val="subscript"/>
      <sz val="11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Narrow"/>
      <family val="2"/>
    </font>
    <font>
      <sz val="10"/>
      <color indexed="8"/>
      <name val="Courier New"/>
      <family val="3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Narrow"/>
      <family val="2"/>
    </font>
    <font>
      <i/>
      <sz val="11"/>
      <color theme="1"/>
      <name val="Calibri"/>
      <family val="2"/>
    </font>
    <font>
      <sz val="10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6" fillId="32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left" vertical="top" wrapText="1"/>
    </xf>
    <xf numFmtId="0" fontId="3" fillId="32" borderId="21" xfId="0" applyNumberFormat="1" applyFont="1" applyFill="1" applyBorder="1" applyAlignment="1">
      <alignment horizontal="left" vertical="top" wrapText="1"/>
    </xf>
    <xf numFmtId="4" fontId="3" fillId="32" borderId="13" xfId="0" applyNumberFormat="1" applyFont="1" applyFill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0" fontId="6" fillId="0" borderId="2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2" borderId="25" xfId="0" applyNumberFormat="1" applyFont="1" applyFill="1" applyBorder="1" applyAlignment="1">
      <alignment horizontal="center" vertical="top" wrapText="1"/>
    </xf>
    <xf numFmtId="0" fontId="3" fillId="32" borderId="26" xfId="0" applyNumberFormat="1" applyFont="1" applyFill="1" applyBorder="1" applyAlignment="1">
      <alignment horizontal="center" vertical="top" wrapText="1"/>
    </xf>
    <xf numFmtId="177" fontId="3" fillId="32" borderId="25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10" fontId="3" fillId="0" borderId="23" xfId="55" applyNumberFormat="1" applyFont="1" applyBorder="1" applyAlignment="1">
      <alignment horizontal="center" vertical="center"/>
    </xf>
    <xf numFmtId="10" fontId="3" fillId="0" borderId="10" xfId="55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indent="4"/>
    </xf>
    <xf numFmtId="0" fontId="3" fillId="0" borderId="0" xfId="0" applyNumberFormat="1" applyFont="1" applyBorder="1" applyAlignment="1">
      <alignment horizontal="left" vertical="top" indent="4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55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0" fontId="3" fillId="0" borderId="20" xfId="55" applyNumberFormat="1" applyFont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9" fontId="3" fillId="0" borderId="23" xfId="55" applyNumberFormat="1" applyFont="1" applyFill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/>
    </xf>
    <xf numFmtId="10" fontId="3" fillId="32" borderId="23" xfId="55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10" fontId="3" fillId="32" borderId="10" xfId="55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0" fontId="3" fillId="32" borderId="22" xfId="0" applyNumberFormat="1" applyFont="1" applyFill="1" applyBorder="1" applyAlignment="1">
      <alignment horizontal="left" vertical="top" wrapText="1"/>
    </xf>
    <xf numFmtId="0" fontId="3" fillId="32" borderId="31" xfId="0" applyNumberFormat="1" applyFont="1" applyFill="1" applyBorder="1" applyAlignment="1">
      <alignment horizontal="left" vertical="top" wrapText="1"/>
    </xf>
    <xf numFmtId="4" fontId="3" fillId="32" borderId="26" xfId="0" applyNumberFormat="1" applyFont="1" applyFill="1" applyBorder="1" applyAlignment="1">
      <alignment horizontal="center" vertical="center"/>
    </xf>
    <xf numFmtId="0" fontId="6" fillId="32" borderId="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10" fontId="6" fillId="0" borderId="22" xfId="55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left" vertical="top" wrapText="1"/>
    </xf>
    <xf numFmtId="173" fontId="3" fillId="0" borderId="22" xfId="0" applyNumberFormat="1" applyFont="1" applyFill="1" applyBorder="1" applyAlignment="1">
      <alignment horizontal="center" vertical="center"/>
    </xf>
    <xf numFmtId="173" fontId="3" fillId="0" borderId="27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/>
    </xf>
    <xf numFmtId="176" fontId="1" fillId="3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wrapText="1"/>
    </xf>
    <xf numFmtId="0" fontId="3" fillId="0" borderId="13" xfId="0" applyNumberFormat="1" applyFont="1" applyBorder="1" applyAlignment="1">
      <alignment vertical="top" wrapText="1"/>
    </xf>
    <xf numFmtId="177" fontId="3" fillId="32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0" fontId="3" fillId="32" borderId="2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10" fontId="3" fillId="0" borderId="10" xfId="56" applyNumberFormat="1" applyFont="1" applyBorder="1" applyAlignment="1">
      <alignment horizontal="center" vertical="center" wrapText="1"/>
    </xf>
    <xf numFmtId="10" fontId="3" fillId="0" borderId="20" xfId="56" applyNumberFormat="1" applyFont="1" applyBorder="1" applyAlignment="1">
      <alignment horizontal="center" vertical="center" wrapText="1"/>
    </xf>
    <xf numFmtId="179" fontId="3" fillId="32" borderId="10" xfId="56" applyNumberFormat="1" applyFont="1" applyFill="1" applyBorder="1" applyAlignment="1">
      <alignment horizontal="center" vertical="center" wrapText="1"/>
    </xf>
    <xf numFmtId="179" fontId="3" fillId="0" borderId="23" xfId="56" applyNumberFormat="1" applyFont="1" applyFill="1" applyBorder="1" applyAlignment="1">
      <alignment horizontal="center" vertical="center" wrapText="1"/>
    </xf>
    <xf numFmtId="10" fontId="6" fillId="0" borderId="22" xfId="56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textRotation="90" wrapText="1"/>
    </xf>
    <xf numFmtId="0" fontId="51" fillId="0" borderId="33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3" fontId="3" fillId="32" borderId="10" xfId="0" applyNumberFormat="1" applyFont="1" applyFill="1" applyBorder="1" applyAlignment="1">
      <alignment horizontal="center" vertical="center"/>
    </xf>
    <xf numFmtId="3" fontId="3" fillId="32" borderId="37" xfId="0" applyNumberFormat="1" applyFont="1" applyFill="1" applyBorder="1" applyAlignment="1">
      <alignment horizontal="center" vertical="center"/>
    </xf>
    <xf numFmtId="3" fontId="3" fillId="32" borderId="38" xfId="0" applyNumberFormat="1" applyFont="1" applyFill="1" applyBorder="1" applyAlignment="1">
      <alignment horizontal="center" vertical="center"/>
    </xf>
    <xf numFmtId="3" fontId="3" fillId="32" borderId="13" xfId="0" applyNumberFormat="1" applyFont="1" applyFill="1" applyBorder="1" applyAlignment="1">
      <alignment horizontal="center" vertical="center"/>
    </xf>
    <xf numFmtId="3" fontId="3" fillId="32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32" borderId="11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2" fontId="3" fillId="0" borderId="29" xfId="0" applyNumberFormat="1" applyFont="1" applyBorder="1" applyAlignment="1">
      <alignment horizontal="left" vertical="center"/>
    </xf>
    <xf numFmtId="2" fontId="3" fillId="0" borderId="30" xfId="0" applyNumberFormat="1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left" vertical="center"/>
    </xf>
    <xf numFmtId="2" fontId="3" fillId="0" borderId="13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2" fontId="3" fillId="0" borderId="26" xfId="0" applyNumberFormat="1" applyFont="1" applyBorder="1" applyAlignment="1">
      <alignment horizontal="left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 wrapText="1"/>
    </xf>
    <xf numFmtId="0" fontId="3" fillId="0" borderId="40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center" vertical="top"/>
    </xf>
    <xf numFmtId="177" fontId="3" fillId="0" borderId="13" xfId="0" applyNumberFormat="1" applyFont="1" applyFill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top" wrapText="1"/>
    </xf>
    <xf numFmtId="0" fontId="3" fillId="32" borderId="21" xfId="0" applyNumberFormat="1" applyFont="1" applyFill="1" applyBorder="1" applyAlignment="1">
      <alignment horizontal="center" vertical="top" wrapText="1"/>
    </xf>
    <xf numFmtId="0" fontId="3" fillId="32" borderId="22" xfId="0" applyNumberFormat="1" applyFont="1" applyFill="1" applyBorder="1" applyAlignment="1">
      <alignment horizontal="center" vertical="top" wrapText="1"/>
    </xf>
    <xf numFmtId="0" fontId="3" fillId="32" borderId="31" xfId="0" applyNumberFormat="1" applyFont="1" applyFill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2" borderId="21" xfId="0" applyNumberFormat="1" applyFont="1" applyFill="1" applyBorder="1" applyAlignment="1">
      <alignment horizontal="center" vertical="center" wrapText="1"/>
    </xf>
    <xf numFmtId="0" fontId="3" fillId="32" borderId="22" xfId="0" applyNumberFormat="1" applyFont="1" applyFill="1" applyBorder="1" applyAlignment="1">
      <alignment horizontal="center" vertical="center" wrapText="1"/>
    </xf>
    <xf numFmtId="0" fontId="3" fillId="32" borderId="31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4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37" xfId="0" applyNumberFormat="1" applyFont="1" applyBorder="1" applyAlignment="1">
      <alignment horizontal="left" vertical="center" wrapText="1"/>
    </xf>
    <xf numFmtId="0" fontId="9" fillId="0" borderId="21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 wrapText="1"/>
    </xf>
    <xf numFmtId="176" fontId="1" fillId="32" borderId="13" xfId="0" applyNumberFormat="1" applyFont="1" applyFill="1" applyBorder="1" applyAlignment="1">
      <alignment horizontal="center" vertical="center"/>
    </xf>
    <xf numFmtId="0" fontId="1" fillId="32" borderId="13" xfId="0" applyNumberFormat="1" applyFont="1" applyFill="1" applyBorder="1" applyAlignment="1">
      <alignment horizontal="center" vertical="center"/>
    </xf>
    <xf numFmtId="0" fontId="1" fillId="32" borderId="14" xfId="0" applyNumberFormat="1" applyFont="1" applyFill="1" applyBorder="1" applyAlignment="1">
      <alignment horizontal="center" vertical="center"/>
    </xf>
    <xf numFmtId="176" fontId="1" fillId="32" borderId="14" xfId="0" applyNumberFormat="1" applyFont="1" applyFill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37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176" fontId="1" fillId="32" borderId="10" xfId="0" applyNumberFormat="1" applyFont="1" applyFill="1" applyBorder="1" applyAlignment="1">
      <alignment horizontal="center" vertical="center"/>
    </xf>
    <xf numFmtId="176" fontId="1" fillId="32" borderId="37" xfId="0" applyNumberFormat="1" applyFont="1" applyFill="1" applyBorder="1" applyAlignment="1">
      <alignment horizontal="center" vertical="center"/>
    </xf>
    <xf numFmtId="176" fontId="1" fillId="32" borderId="38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63" xfId="0" applyFont="1" applyFill="1" applyBorder="1" applyAlignment="1">
      <alignment horizontal="center" vertical="center" textRotation="90" wrapText="1"/>
    </xf>
    <xf numFmtId="0" fontId="0" fillId="0" borderId="64" xfId="0" applyFont="1" applyFill="1" applyBorder="1" applyAlignment="1">
      <alignment horizontal="center" vertical="center" textRotation="90" wrapText="1"/>
    </xf>
    <xf numFmtId="0" fontId="0" fillId="0" borderId="65" xfId="0" applyFont="1" applyFill="1" applyBorder="1" applyAlignment="1">
      <alignment horizontal="left" vertical="center" textRotation="90" wrapText="1"/>
    </xf>
    <xf numFmtId="0" fontId="0" fillId="0" borderId="66" xfId="0" applyFont="1" applyFill="1" applyBorder="1" applyAlignment="1">
      <alignment horizontal="left" vertical="center" textRotation="90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nt2\&#1086;&#1075;&#1101;\&#1062;&#1080;&#1084;&#1084;&#1077;&#1088;&#1084;&#1072;&#1085;\&#1055;&#1056;&#1045;&#1044;&#1054;&#1057;&#1058;&#1040;&#1042;&#1051;&#1045;&#1053;&#1053;&#1040;&#1071;%20&#1048;&#1053;&#1060;&#1054;&#1056;&#1052;&#1040;&#1062;&#1048;&#1071;\&#1082;&#1075;&#1088;&#1094;&#1090;\&#1085;&#1072;&#1076;&#1077;&#1078;&#1085;&#1086;&#1089;&#1090;&#1100;%20&#1080;%20&#1082;&#1072;&#1095;&#1077;&#1089;&#1090;&#1074;&#1086;%202016\&#1092;&#1086;&#1088;&#1084;&#1099;%20&#1085;&#1072;&#1076;&#1077;&#1078;&#1085;&#1086;&#1089;&#1090;&#1080;%20&#1080;%20&#1082;&#1072;&#1095;&#1077;&#1089;&#1090;&#1074;&#1072;%20&#1079;&#1072;%202016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1 "/>
      <sheetName val="Форма 1.2 "/>
      <sheetName val="форма 1.3."/>
      <sheetName val="форма 2.1 "/>
      <sheetName val="форма2.2 "/>
      <sheetName val="форма2.3"/>
      <sheetName val="форма4.1"/>
    </sheetNames>
    <sheetDataSet>
      <sheetData sheetId="0">
        <row r="11">
          <cell r="B11" t="str">
            <v>АО "Оскольский завод металлургического машиностроения"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6"/>
  <sheetViews>
    <sheetView view="pageBreakPreview" zoomScaleSheetLayoutView="100" zoomScalePageLayoutView="0" workbookViewId="0" topLeftCell="A1">
      <selection activeCell="D30" sqref="D30"/>
    </sheetView>
  </sheetViews>
  <sheetFormatPr defaultColWidth="0.875" defaultRowHeight="12.75"/>
  <cols>
    <col min="1" max="1" width="5.75390625" style="8" customWidth="1"/>
    <col min="2" max="2" width="44.00390625" style="8" customWidth="1"/>
    <col min="3" max="3" width="3.75390625" style="8" customWidth="1"/>
    <col min="4" max="4" width="42.125" style="8" customWidth="1"/>
    <col min="5" max="5" width="5.00390625" style="8" customWidth="1"/>
    <col min="6" max="6" width="9.875" style="8" customWidth="1"/>
    <col min="7" max="7" width="27.375" style="8" customWidth="1"/>
    <col min="8" max="16384" width="0.875" style="2" customWidth="1"/>
  </cols>
  <sheetData>
    <row r="1" spans="1:7" s="3" customFormat="1" ht="11.25" customHeight="1">
      <c r="A1" s="5"/>
      <c r="B1" s="5"/>
      <c r="C1" s="5"/>
      <c r="D1" s="5"/>
      <c r="E1" s="5" t="s">
        <v>0</v>
      </c>
      <c r="F1" s="5"/>
      <c r="G1" s="5"/>
    </row>
    <row r="2" spans="1:7" s="3" customFormat="1" ht="11.25" customHeight="1">
      <c r="A2" s="5"/>
      <c r="B2" s="5"/>
      <c r="C2" s="5"/>
      <c r="D2" s="5"/>
      <c r="E2" s="5" t="s">
        <v>1</v>
      </c>
      <c r="F2" s="5"/>
      <c r="G2" s="5"/>
    </row>
    <row r="3" spans="1:7" s="3" customFormat="1" ht="11.25" customHeight="1">
      <c r="A3" s="5"/>
      <c r="B3" s="5"/>
      <c r="C3" s="5"/>
      <c r="D3" s="5"/>
      <c r="E3" s="5" t="s">
        <v>2</v>
      </c>
      <c r="F3" s="5"/>
      <c r="G3" s="5"/>
    </row>
    <row r="4" spans="1:7" s="3" customFormat="1" ht="11.25" customHeight="1">
      <c r="A4" s="5"/>
      <c r="B4" s="5"/>
      <c r="C4" s="5"/>
      <c r="D4" s="5"/>
      <c r="E4" s="5" t="s">
        <v>3</v>
      </c>
      <c r="F4" s="5"/>
      <c r="G4" s="5"/>
    </row>
    <row r="5" spans="1:7" s="3" customFormat="1" ht="11.25" customHeight="1">
      <c r="A5" s="5"/>
      <c r="B5" s="5"/>
      <c r="C5" s="5"/>
      <c r="D5" s="5"/>
      <c r="E5" s="5" t="s">
        <v>4</v>
      </c>
      <c r="F5" s="5"/>
      <c r="G5" s="5"/>
    </row>
    <row r="6" spans="1:7" s="3" customFormat="1" ht="11.25" customHeight="1">
      <c r="A6" s="5"/>
      <c r="B6" s="5"/>
      <c r="C6" s="5"/>
      <c r="D6" s="5"/>
      <c r="E6" s="5" t="s">
        <v>5</v>
      </c>
      <c r="F6" s="5"/>
      <c r="G6" s="5"/>
    </row>
    <row r="7" spans="1:7" s="1" customFormat="1" ht="17.25" customHeight="1">
      <c r="A7" s="5"/>
      <c r="B7" s="5"/>
      <c r="C7" s="5"/>
      <c r="D7" s="5"/>
      <c r="E7" s="5"/>
      <c r="F7" s="5"/>
      <c r="G7" s="6"/>
    </row>
    <row r="8" spans="1:7" s="1" customFormat="1" ht="24" customHeight="1">
      <c r="A8" s="149" t="s">
        <v>6</v>
      </c>
      <c r="B8" s="149"/>
      <c r="C8" s="149"/>
      <c r="D8" s="149"/>
      <c r="E8" s="149"/>
      <c r="F8" s="149"/>
      <c r="G8" s="149"/>
    </row>
    <row r="9" spans="1:7" s="1" customFormat="1" ht="24" customHeight="1">
      <c r="A9" s="149" t="s">
        <v>7</v>
      </c>
      <c r="B9" s="149"/>
      <c r="C9" s="149"/>
      <c r="D9" s="149"/>
      <c r="E9" s="149"/>
      <c r="F9" s="149"/>
      <c r="G9" s="149"/>
    </row>
    <row r="10" spans="1:7" s="5" customFormat="1" ht="24" customHeight="1">
      <c r="A10" s="150" t="s">
        <v>14</v>
      </c>
      <c r="B10" s="150"/>
      <c r="C10" s="150"/>
      <c r="D10" s="150"/>
      <c r="E10" s="150"/>
      <c r="F10" s="150"/>
      <c r="G10" s="150"/>
    </row>
    <row r="11" spans="2:9" s="5" customFormat="1" ht="24" customHeight="1">
      <c r="B11" s="151" t="s">
        <v>133</v>
      </c>
      <c r="C11" s="151"/>
      <c r="D11" s="151"/>
      <c r="E11" s="7" t="s">
        <v>71</v>
      </c>
      <c r="F11" s="24">
        <v>2018</v>
      </c>
      <c r="G11" s="17" t="s">
        <v>72</v>
      </c>
      <c r="H11" s="14"/>
      <c r="I11" s="14"/>
    </row>
    <row r="12" spans="1:140" s="1" customFormat="1" ht="24" customHeight="1">
      <c r="A12" s="5"/>
      <c r="B12" s="148" t="s">
        <v>16</v>
      </c>
      <c r="C12" s="148"/>
      <c r="D12" s="148"/>
      <c r="E12" s="18"/>
      <c r="F12" s="19"/>
      <c r="G12" s="19"/>
      <c r="H12" s="15"/>
      <c r="I12" s="1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</row>
    <row r="13" spans="1:140" s="1" customFormat="1" ht="13.5" customHeight="1" thickBot="1">
      <c r="A13" s="5"/>
      <c r="B13" s="5"/>
      <c r="C13" s="5"/>
      <c r="D13" s="5"/>
      <c r="E13" s="5"/>
      <c r="F13" s="5"/>
      <c r="G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40" s="1" customFormat="1" ht="50.25" customHeight="1">
      <c r="A14" s="77" t="s">
        <v>8</v>
      </c>
      <c r="B14" s="137" t="s">
        <v>9</v>
      </c>
      <c r="C14" s="138"/>
      <c r="D14" s="78" t="s">
        <v>80</v>
      </c>
      <c r="E14" s="135" t="s">
        <v>10</v>
      </c>
      <c r="F14" s="135"/>
      <c r="G14" s="13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</row>
    <row r="15" spans="1:140" s="1" customFormat="1" ht="15.75">
      <c r="A15" s="79">
        <v>1</v>
      </c>
      <c r="B15" s="139">
        <v>2</v>
      </c>
      <c r="C15" s="140"/>
      <c r="D15" s="20">
        <v>3</v>
      </c>
      <c r="E15" s="146">
        <v>4</v>
      </c>
      <c r="F15" s="146"/>
      <c r="G15" s="14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</row>
    <row r="16" spans="1:140" s="1" customFormat="1" ht="15.75">
      <c r="A16" s="72">
        <v>1</v>
      </c>
      <c r="B16" s="43" t="s">
        <v>120</v>
      </c>
      <c r="C16" s="44"/>
      <c r="D16" s="45">
        <v>0</v>
      </c>
      <c r="E16" s="144">
        <v>3</v>
      </c>
      <c r="F16" s="144"/>
      <c r="G16" s="14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</row>
    <row r="17" spans="1:140" s="1" customFormat="1" ht="15.75">
      <c r="A17" s="72">
        <v>2</v>
      </c>
      <c r="B17" s="43" t="s">
        <v>121</v>
      </c>
      <c r="C17" s="44"/>
      <c r="D17" s="45">
        <v>0</v>
      </c>
      <c r="E17" s="141">
        <v>3</v>
      </c>
      <c r="F17" s="142"/>
      <c r="G17" s="14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</row>
    <row r="18" spans="1:140" s="1" customFormat="1" ht="15.75">
      <c r="A18" s="72">
        <v>3</v>
      </c>
      <c r="B18" s="43" t="s">
        <v>131</v>
      </c>
      <c r="C18" s="44"/>
      <c r="D18" s="45">
        <v>0</v>
      </c>
      <c r="E18" s="144">
        <v>3</v>
      </c>
      <c r="F18" s="144"/>
      <c r="G18" s="14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</row>
    <row r="19" spans="1:140" s="1" customFormat="1" ht="15.75">
      <c r="A19" s="72">
        <v>4</v>
      </c>
      <c r="B19" s="43" t="s">
        <v>122</v>
      </c>
      <c r="C19" s="44"/>
      <c r="D19" s="45">
        <v>0</v>
      </c>
      <c r="E19" s="141">
        <v>3</v>
      </c>
      <c r="F19" s="142"/>
      <c r="G19" s="14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</row>
    <row r="20" spans="1:140" s="1" customFormat="1" ht="15.75">
      <c r="A20" s="72">
        <v>5</v>
      </c>
      <c r="B20" s="43" t="s">
        <v>123</v>
      </c>
      <c r="C20" s="44"/>
      <c r="D20" s="45">
        <v>0</v>
      </c>
      <c r="E20" s="144">
        <v>3</v>
      </c>
      <c r="F20" s="144"/>
      <c r="G20" s="14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</row>
    <row r="21" spans="1:140" s="1" customFormat="1" ht="15.75">
      <c r="A21" s="72">
        <v>6</v>
      </c>
      <c r="B21" s="43" t="s">
        <v>124</v>
      </c>
      <c r="C21" s="44"/>
      <c r="D21" s="45">
        <v>0</v>
      </c>
      <c r="E21" s="141">
        <v>3</v>
      </c>
      <c r="F21" s="142"/>
      <c r="G21" s="14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</row>
    <row r="22" spans="1:140" s="1" customFormat="1" ht="15.75">
      <c r="A22" s="72">
        <v>7</v>
      </c>
      <c r="B22" s="43" t="s">
        <v>125</v>
      </c>
      <c r="C22" s="44"/>
      <c r="D22" s="45">
        <v>0</v>
      </c>
      <c r="E22" s="144">
        <v>3</v>
      </c>
      <c r="F22" s="144"/>
      <c r="G22" s="14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</row>
    <row r="23" spans="1:140" s="1" customFormat="1" ht="15.75">
      <c r="A23" s="72">
        <v>8</v>
      </c>
      <c r="B23" s="43" t="s">
        <v>126</v>
      </c>
      <c r="C23" s="44"/>
      <c r="D23" s="45">
        <v>0</v>
      </c>
      <c r="E23" s="141">
        <v>3</v>
      </c>
      <c r="F23" s="142"/>
      <c r="G23" s="14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</row>
    <row r="24" spans="1:140" s="1" customFormat="1" ht="15.75">
      <c r="A24" s="72">
        <v>9</v>
      </c>
      <c r="B24" s="43" t="s">
        <v>127</v>
      </c>
      <c r="C24" s="44"/>
      <c r="D24" s="45">
        <v>0</v>
      </c>
      <c r="E24" s="144">
        <v>3</v>
      </c>
      <c r="F24" s="144"/>
      <c r="G24" s="14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</row>
    <row r="25" spans="1:140" s="1" customFormat="1" ht="15.75">
      <c r="A25" s="72">
        <v>10</v>
      </c>
      <c r="B25" s="43" t="s">
        <v>128</v>
      </c>
      <c r="C25" s="44"/>
      <c r="D25" s="45">
        <v>0</v>
      </c>
      <c r="E25" s="141">
        <v>3</v>
      </c>
      <c r="F25" s="142"/>
      <c r="G25" s="14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</row>
    <row r="26" spans="1:140" s="1" customFormat="1" ht="15.75">
      <c r="A26" s="72">
        <v>11</v>
      </c>
      <c r="B26" s="43" t="s">
        <v>129</v>
      </c>
      <c r="C26" s="44"/>
      <c r="D26" s="45">
        <v>0</v>
      </c>
      <c r="E26" s="144">
        <v>3</v>
      </c>
      <c r="F26" s="144"/>
      <c r="G26" s="14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</row>
    <row r="27" spans="1:140" s="1" customFormat="1" ht="16.5" thickBot="1">
      <c r="A27" s="80">
        <v>12</v>
      </c>
      <c r="B27" s="81" t="s">
        <v>130</v>
      </c>
      <c r="C27" s="82"/>
      <c r="D27" s="83">
        <v>0</v>
      </c>
      <c r="E27" s="141">
        <v>3</v>
      </c>
      <c r="F27" s="142"/>
      <c r="G27" s="14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</row>
    <row r="28" spans="1:140" s="1" customFormat="1" ht="48.75" customHeight="1">
      <c r="A28" s="5"/>
      <c r="B28" s="134" t="s">
        <v>79</v>
      </c>
      <c r="C28" s="134"/>
      <c r="D28" s="134"/>
      <c r="E28" s="134"/>
      <c r="F28" s="134"/>
      <c r="G28" s="13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</row>
    <row r="29" spans="1:140" s="1" customFormat="1" ht="13.5" customHeight="1">
      <c r="A29" s="21"/>
      <c r="B29" s="98" t="s">
        <v>132</v>
      </c>
      <c r="C29" s="21"/>
      <c r="D29" s="98" t="s">
        <v>229</v>
      </c>
      <c r="E29" s="21"/>
      <c r="F29" s="21"/>
      <c r="G29" s="17"/>
      <c r="H29" s="14"/>
      <c r="I29" s="1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</row>
    <row r="30" spans="1:140" s="1" customFormat="1" ht="13.5" customHeight="1">
      <c r="A30" s="22"/>
      <c r="B30" s="22" t="s">
        <v>11</v>
      </c>
      <c r="C30" s="18"/>
      <c r="D30" s="22" t="s">
        <v>12</v>
      </c>
      <c r="E30" s="18"/>
      <c r="F30" s="18"/>
      <c r="G30" s="22" t="s">
        <v>13</v>
      </c>
      <c r="H30" s="15"/>
      <c r="I30" s="1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</row>
    <row r="31" spans="1:140" s="1" customFormat="1" ht="15.75">
      <c r="A31" s="5"/>
      <c r="B31" s="5"/>
      <c r="C31" s="5"/>
      <c r="D31" s="5"/>
      <c r="E31" s="5"/>
      <c r="F31" s="5"/>
      <c r="G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</row>
    <row r="32" spans="1:140" s="1" customFormat="1" ht="15.75">
      <c r="A32" s="5"/>
      <c r="B32" s="5"/>
      <c r="C32" s="5"/>
      <c r="D32" s="5"/>
      <c r="E32" s="5"/>
      <c r="F32" s="5"/>
      <c r="G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</row>
    <row r="33" spans="1:7" s="3" customFormat="1" ht="15.75">
      <c r="A33" s="5"/>
      <c r="B33" s="5"/>
      <c r="C33" s="5"/>
      <c r="D33" s="5"/>
      <c r="E33" s="5"/>
      <c r="F33" s="5"/>
      <c r="G33" s="5"/>
    </row>
    <row r="34" spans="1:7" s="1" customFormat="1" ht="15.75">
      <c r="A34" s="5"/>
      <c r="B34" s="5"/>
      <c r="C34" s="5"/>
      <c r="D34" s="5"/>
      <c r="E34" s="5"/>
      <c r="F34" s="5"/>
      <c r="G34" s="5"/>
    </row>
    <row r="35" spans="1:7" s="1" customFormat="1" ht="15.75" customHeight="1">
      <c r="A35" s="5"/>
      <c r="B35" s="5"/>
      <c r="C35" s="5"/>
      <c r="D35" s="5"/>
      <c r="E35" s="5"/>
      <c r="F35" s="5"/>
      <c r="G35" s="5"/>
    </row>
    <row r="36" spans="1:3" ht="15.75">
      <c r="A36" s="23"/>
      <c r="B36" s="23"/>
      <c r="C36" s="23"/>
    </row>
  </sheetData>
  <sheetProtection/>
  <mergeCells count="22">
    <mergeCell ref="A8:G8"/>
    <mergeCell ref="A10:G10"/>
    <mergeCell ref="A9:G9"/>
    <mergeCell ref="B11:D11"/>
    <mergeCell ref="E22:G22"/>
    <mergeCell ref="E24:G24"/>
    <mergeCell ref="E25:G25"/>
    <mergeCell ref="B12:D12"/>
    <mergeCell ref="E16:G16"/>
    <mergeCell ref="E17:G17"/>
    <mergeCell ref="E19:G19"/>
    <mergeCell ref="E20:G20"/>
    <mergeCell ref="B28:G28"/>
    <mergeCell ref="E14:G14"/>
    <mergeCell ref="B14:C14"/>
    <mergeCell ref="B15:C15"/>
    <mergeCell ref="E27:G27"/>
    <mergeCell ref="E18:G18"/>
    <mergeCell ref="E23:G23"/>
    <mergeCell ref="E21:G21"/>
    <mergeCell ref="E26:G26"/>
    <mergeCell ref="E15:G15"/>
  </mergeCells>
  <printOptions/>
  <pageMargins left="0.5905511811023623" right="0.1" top="0.44" bottom="0.3937007874015748" header="0.1968503937007874" footer="0.1968503937007874"/>
  <pageSetup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D34"/>
  <sheetViews>
    <sheetView view="pageBreakPreview" zoomScaleSheetLayoutView="100" zoomScalePageLayoutView="0" workbookViewId="0" topLeftCell="A28">
      <selection activeCell="B24" sqref="B24"/>
    </sheetView>
  </sheetViews>
  <sheetFormatPr defaultColWidth="0.875" defaultRowHeight="12.75"/>
  <cols>
    <col min="1" max="1" width="50.625" style="35" customWidth="1"/>
    <col min="2" max="4" width="13.25390625" style="8" customWidth="1"/>
    <col min="5" max="5" width="10.875" style="8" customWidth="1"/>
    <col min="6" max="6" width="13.25390625" style="8" customWidth="1"/>
    <col min="7" max="10" width="0.875" style="2" customWidth="1"/>
    <col min="11" max="11" width="17.00390625" style="2" customWidth="1"/>
    <col min="12" max="16384" width="0.875" style="2" customWidth="1"/>
  </cols>
  <sheetData>
    <row r="2" spans="1:108" ht="15.75">
      <c r="A2" s="200" t="s">
        <v>166</v>
      </c>
      <c r="B2" s="200"/>
      <c r="C2" s="200"/>
      <c r="D2" s="200"/>
      <c r="E2" s="200"/>
      <c r="F2" s="200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</row>
    <row r="3" spans="1:6" s="9" customFormat="1" ht="15.75">
      <c r="A3" s="200" t="str">
        <f>'Форма 1.1 '!B11</f>
        <v>АО "Оскольский завод металлургического машиностроения"</v>
      </c>
      <c r="B3" s="200"/>
      <c r="C3" s="200"/>
      <c r="D3" s="200"/>
      <c r="E3" s="200"/>
      <c r="F3" s="200"/>
    </row>
    <row r="4" spans="5:6" ht="16.5" thickBot="1">
      <c r="E4" s="24">
        <v>2018</v>
      </c>
      <c r="F4" s="17" t="s">
        <v>72</v>
      </c>
    </row>
    <row r="5" spans="1:6" s="10" customFormat="1" ht="15.75">
      <c r="A5" s="201"/>
      <c r="B5" s="205" t="s">
        <v>19</v>
      </c>
      <c r="C5" s="206"/>
      <c r="D5" s="207" t="s">
        <v>20</v>
      </c>
      <c r="E5" s="207" t="s">
        <v>21</v>
      </c>
      <c r="F5" s="203" t="s">
        <v>22</v>
      </c>
    </row>
    <row r="6" spans="1:6" s="10" customFormat="1" ht="31.5">
      <c r="A6" s="202"/>
      <c r="B6" s="32" t="s">
        <v>78</v>
      </c>
      <c r="C6" s="32" t="s">
        <v>23</v>
      </c>
      <c r="D6" s="208"/>
      <c r="E6" s="208"/>
      <c r="F6" s="204"/>
    </row>
    <row r="7" spans="1:6" s="11" customFormat="1" ht="15.75">
      <c r="A7" s="36"/>
      <c r="B7" s="33">
        <v>2</v>
      </c>
      <c r="C7" s="33">
        <v>3</v>
      </c>
      <c r="D7" s="33">
        <v>4</v>
      </c>
      <c r="E7" s="33">
        <v>5</v>
      </c>
      <c r="F7" s="37">
        <v>6</v>
      </c>
    </row>
    <row r="8" spans="1:6" ht="68.25" customHeight="1">
      <c r="A8" s="56" t="s">
        <v>24</v>
      </c>
      <c r="B8" s="48" t="s">
        <v>25</v>
      </c>
      <c r="C8" s="48" t="s">
        <v>25</v>
      </c>
      <c r="D8" s="46" t="s">
        <v>25</v>
      </c>
      <c r="E8" s="48" t="s">
        <v>25</v>
      </c>
      <c r="F8" s="58">
        <f>(F10+F11)/2</f>
        <v>3</v>
      </c>
    </row>
    <row r="9" spans="1:6" ht="15.75">
      <c r="A9" s="38" t="s">
        <v>26</v>
      </c>
      <c r="B9" s="48"/>
      <c r="C9" s="48"/>
      <c r="D9" s="34"/>
      <c r="E9" s="48"/>
      <c r="F9" s="49"/>
    </row>
    <row r="10" spans="1:6" ht="66" customHeight="1">
      <c r="A10" s="39" t="s">
        <v>82</v>
      </c>
      <c r="B10" s="73">
        <v>0</v>
      </c>
      <c r="C10" s="60">
        <f>B10</f>
        <v>0</v>
      </c>
      <c r="D10" s="46">
        <f aca="true" t="shared" si="0" ref="D10:D30">IF(C10=0,0,B10/C10)</f>
        <v>0</v>
      </c>
      <c r="E10" s="48" t="s">
        <v>27</v>
      </c>
      <c r="F10" s="51">
        <f>IF(AND(D10&gt;=80%,D10&lt;=120%),2,IF(D10&lt;80%,3,1))</f>
        <v>3</v>
      </c>
    </row>
    <row r="11" spans="1:6" ht="84.75" customHeight="1">
      <c r="A11" s="39" t="s">
        <v>83</v>
      </c>
      <c r="B11" s="50">
        <f>B13+B14+B15+B16</f>
        <v>0</v>
      </c>
      <c r="C11" s="50">
        <f>C13+C14+C15+C16</f>
        <v>0</v>
      </c>
      <c r="D11" s="46">
        <f t="shared" si="0"/>
        <v>0</v>
      </c>
      <c r="E11" s="48" t="s">
        <v>27</v>
      </c>
      <c r="F11" s="51">
        <f>IF(AND(D11&gt;=80%,D11&lt;=120%),2,IF(D11&lt;80%,3,1))</f>
        <v>3</v>
      </c>
    </row>
    <row r="12" spans="1:6" ht="15.75">
      <c r="A12" s="38" t="s">
        <v>28</v>
      </c>
      <c r="B12" s="48"/>
      <c r="C12" s="48"/>
      <c r="D12" s="34"/>
      <c r="E12" s="48"/>
      <c r="F12" s="49"/>
    </row>
    <row r="13" spans="1:6" ht="35.25" customHeight="1">
      <c r="A13" s="38" t="s">
        <v>29</v>
      </c>
      <c r="B13" s="74">
        <v>0</v>
      </c>
      <c r="C13" s="48">
        <f>B13</f>
        <v>0</v>
      </c>
      <c r="D13" s="46">
        <f t="shared" si="0"/>
        <v>0</v>
      </c>
      <c r="E13" s="48" t="s">
        <v>25</v>
      </c>
      <c r="F13" s="49" t="s">
        <v>25</v>
      </c>
    </row>
    <row r="14" spans="1:6" ht="63">
      <c r="A14" s="38" t="s">
        <v>30</v>
      </c>
      <c r="B14" s="74">
        <v>0</v>
      </c>
      <c r="C14" s="48">
        <f>B14</f>
        <v>0</v>
      </c>
      <c r="D14" s="46">
        <f t="shared" si="0"/>
        <v>0</v>
      </c>
      <c r="E14" s="48" t="s">
        <v>25</v>
      </c>
      <c r="F14" s="49" t="s">
        <v>25</v>
      </c>
    </row>
    <row r="15" spans="1:6" ht="47.25">
      <c r="A15" s="38" t="s">
        <v>31</v>
      </c>
      <c r="B15" s="74">
        <v>0</v>
      </c>
      <c r="C15" s="48">
        <f>B15</f>
        <v>0</v>
      </c>
      <c r="D15" s="46">
        <f t="shared" si="0"/>
        <v>0</v>
      </c>
      <c r="E15" s="48" t="s">
        <v>25</v>
      </c>
      <c r="F15" s="49" t="s">
        <v>25</v>
      </c>
    </row>
    <row r="16" spans="1:6" ht="63">
      <c r="A16" s="38" t="s">
        <v>32</v>
      </c>
      <c r="B16" s="74">
        <v>0</v>
      </c>
      <c r="C16" s="48">
        <f>B16</f>
        <v>0</v>
      </c>
      <c r="D16" s="46">
        <f t="shared" si="0"/>
        <v>0</v>
      </c>
      <c r="E16" s="48" t="s">
        <v>25</v>
      </c>
      <c r="F16" s="49" t="s">
        <v>25</v>
      </c>
    </row>
    <row r="17" spans="1:6" ht="69" customHeight="1">
      <c r="A17" s="56" t="s">
        <v>33</v>
      </c>
      <c r="B17" s="48" t="s">
        <v>25</v>
      </c>
      <c r="C17" s="48" t="s">
        <v>25</v>
      </c>
      <c r="D17" s="46" t="s">
        <v>25</v>
      </c>
      <c r="E17" s="48" t="s">
        <v>25</v>
      </c>
      <c r="F17" s="58">
        <f>(F19+F20+F21)/3</f>
        <v>2.6666666666666665</v>
      </c>
    </row>
    <row r="18" spans="1:6" ht="15.75">
      <c r="A18" s="38" t="s">
        <v>34</v>
      </c>
      <c r="B18" s="48"/>
      <c r="C18" s="48"/>
      <c r="D18" s="46"/>
      <c r="E18" s="48"/>
      <c r="F18" s="49"/>
    </row>
    <row r="19" spans="1:6" ht="47.25">
      <c r="A19" s="39" t="s">
        <v>84</v>
      </c>
      <c r="B19" s="75">
        <v>1</v>
      </c>
      <c r="C19" s="48">
        <f>B19</f>
        <v>1</v>
      </c>
      <c r="D19" s="46">
        <f t="shared" si="0"/>
        <v>1</v>
      </c>
      <c r="E19" s="48" t="s">
        <v>27</v>
      </c>
      <c r="F19" s="51">
        <f>IF(AND(D19&gt;=80%,D19&lt;=120%),2,IF(D19&lt;80%,3,1))</f>
        <v>2</v>
      </c>
    </row>
    <row r="20" spans="1:6" ht="63">
      <c r="A20" s="39" t="s">
        <v>85</v>
      </c>
      <c r="B20" s="75">
        <v>0</v>
      </c>
      <c r="C20" s="48">
        <v>0</v>
      </c>
      <c r="D20" s="46">
        <f t="shared" si="0"/>
        <v>0</v>
      </c>
      <c r="E20" s="48" t="s">
        <v>27</v>
      </c>
      <c r="F20" s="51">
        <f>IF(AND(D20&gt;=80%,D20&lt;=120%),2,IF(D20&lt;80%,3,1))</f>
        <v>3</v>
      </c>
    </row>
    <row r="21" spans="1:6" ht="67.5" customHeight="1">
      <c r="A21" s="39" t="s">
        <v>86</v>
      </c>
      <c r="B21" s="75">
        <v>0</v>
      </c>
      <c r="C21" s="48">
        <f>B21</f>
        <v>0</v>
      </c>
      <c r="D21" s="46">
        <f t="shared" si="0"/>
        <v>0</v>
      </c>
      <c r="E21" s="48" t="s">
        <v>27</v>
      </c>
      <c r="F21" s="51">
        <f>IF(AND(D21&gt;=80%,D21&lt;=120%),2,IF(D21&lt;80%,3,1))</f>
        <v>3</v>
      </c>
    </row>
    <row r="22" spans="1:6" ht="83.25" customHeight="1">
      <c r="A22" s="56" t="s">
        <v>35</v>
      </c>
      <c r="B22" s="74">
        <v>1</v>
      </c>
      <c r="C22" s="48">
        <v>1</v>
      </c>
      <c r="D22" s="46">
        <f t="shared" si="0"/>
        <v>1</v>
      </c>
      <c r="E22" s="48" t="s">
        <v>27</v>
      </c>
      <c r="F22" s="51">
        <f>IF(AND(D22&gt;=80%,D22&lt;=120%),2,IF(D22&lt;80%,3,1))</f>
        <v>2</v>
      </c>
    </row>
    <row r="23" spans="1:6" ht="98.25" customHeight="1">
      <c r="A23" s="56" t="s">
        <v>36</v>
      </c>
      <c r="B23" s="74">
        <v>1</v>
      </c>
      <c r="C23" s="48">
        <f>B23</f>
        <v>1</v>
      </c>
      <c r="D23" s="46">
        <f t="shared" si="0"/>
        <v>1</v>
      </c>
      <c r="E23" s="48" t="s">
        <v>27</v>
      </c>
      <c r="F23" s="51">
        <f>IF(AND(D23&gt;=80%,D23&lt;=120%),2,IF(D23&lt;80%,3,1))</f>
        <v>2</v>
      </c>
    </row>
    <row r="24" spans="1:6" ht="69" customHeight="1">
      <c r="A24" s="56" t="s">
        <v>37</v>
      </c>
      <c r="B24" s="48" t="s">
        <v>25</v>
      </c>
      <c r="C24" s="48" t="s">
        <v>25</v>
      </c>
      <c r="D24" s="46" t="s">
        <v>25</v>
      </c>
      <c r="E24" s="48"/>
      <c r="F24" s="51">
        <f>F25</f>
        <v>1</v>
      </c>
    </row>
    <row r="25" spans="1:6" ht="104.25" customHeight="1">
      <c r="A25" s="38" t="s">
        <v>39</v>
      </c>
      <c r="B25" s="76">
        <v>0</v>
      </c>
      <c r="C25" s="61">
        <f>B25</f>
        <v>0</v>
      </c>
      <c r="D25" s="46">
        <f t="shared" si="0"/>
        <v>0</v>
      </c>
      <c r="E25" s="48"/>
      <c r="F25" s="51">
        <f>IF(AND(D25&gt;=80%,D25&lt;=120%),2,IF(D25&lt;80%,1,3))</f>
        <v>1</v>
      </c>
    </row>
    <row r="26" spans="1:6" ht="14.25" customHeight="1">
      <c r="A26" s="38"/>
      <c r="B26" s="61"/>
      <c r="C26" s="61"/>
      <c r="D26" s="46"/>
      <c r="E26" s="48"/>
      <c r="F26" s="51"/>
    </row>
    <row r="27" spans="1:6" ht="78.75">
      <c r="A27" s="56" t="s">
        <v>40</v>
      </c>
      <c r="B27" s="48" t="s">
        <v>25</v>
      </c>
      <c r="C27" s="48" t="s">
        <v>25</v>
      </c>
      <c r="D27" s="46" t="s">
        <v>25</v>
      </c>
      <c r="E27" s="48" t="s">
        <v>25</v>
      </c>
      <c r="F27" s="58">
        <f>(F29+F30)/2</f>
        <v>1</v>
      </c>
    </row>
    <row r="28" spans="1:6" ht="15.75">
      <c r="A28" s="38" t="s">
        <v>34</v>
      </c>
      <c r="B28" s="48"/>
      <c r="C28" s="48"/>
      <c r="D28" s="46"/>
      <c r="E28" s="48"/>
      <c r="F28" s="49"/>
    </row>
    <row r="29" spans="1:6" ht="100.5" customHeight="1">
      <c r="A29" s="39" t="s">
        <v>87</v>
      </c>
      <c r="B29" s="73">
        <v>0</v>
      </c>
      <c r="C29" s="61">
        <f>B29</f>
        <v>0</v>
      </c>
      <c r="D29" s="46">
        <f t="shared" si="0"/>
        <v>0</v>
      </c>
      <c r="E29" s="48" t="s">
        <v>38</v>
      </c>
      <c r="F29" s="51">
        <f>IF(AND(D29&gt;=80%,D29&lt;=120%),2,IF(D29&lt;80%,1,3))</f>
        <v>1</v>
      </c>
    </row>
    <row r="30" spans="1:6" ht="113.25" customHeight="1">
      <c r="A30" s="39" t="s">
        <v>88</v>
      </c>
      <c r="B30" s="73">
        <v>0</v>
      </c>
      <c r="C30" s="61">
        <f>B30</f>
        <v>0</v>
      </c>
      <c r="D30" s="46">
        <f t="shared" si="0"/>
        <v>0</v>
      </c>
      <c r="E30" s="48" t="s">
        <v>38</v>
      </c>
      <c r="F30" s="51">
        <f>IF(AND(D30&gt;=80%,D30&lt;=120%),2,IF(D30&lt;80%,1,3))</f>
        <v>1</v>
      </c>
    </row>
    <row r="31" spans="1:6" ht="23.25" customHeight="1" thickBot="1">
      <c r="A31" s="40" t="s">
        <v>90</v>
      </c>
      <c r="B31" s="52" t="s">
        <v>25</v>
      </c>
      <c r="C31" s="52" t="s">
        <v>25</v>
      </c>
      <c r="D31" s="47" t="s">
        <v>25</v>
      </c>
      <c r="E31" s="52"/>
      <c r="F31" s="57">
        <f>(F8+F17+F22+F23+F24+F27)/6</f>
        <v>1.9444444444444444</v>
      </c>
    </row>
    <row r="33" spans="1:6" ht="24.75" customHeight="1">
      <c r="A33" s="62" t="s">
        <v>132</v>
      </c>
      <c r="B33" s="2"/>
      <c r="C33" s="7" t="s">
        <v>230</v>
      </c>
      <c r="D33" s="7"/>
      <c r="E33" s="7"/>
      <c r="F33" s="2"/>
    </row>
    <row r="34" spans="1:6" ht="15.75">
      <c r="A34" s="63" t="s">
        <v>11</v>
      </c>
      <c r="B34" s="2"/>
      <c r="C34" s="22" t="s">
        <v>12</v>
      </c>
      <c r="D34" s="22"/>
      <c r="E34" s="22" t="s">
        <v>13</v>
      </c>
      <c r="F34" s="2"/>
    </row>
  </sheetData>
  <sheetProtection/>
  <mergeCells count="7">
    <mergeCell ref="A2:F2"/>
    <mergeCell ref="A3:F3"/>
    <mergeCell ref="A5:A6"/>
    <mergeCell ref="F5:F6"/>
    <mergeCell ref="B5:C5"/>
    <mergeCell ref="D5:D6"/>
    <mergeCell ref="E5:E6"/>
  </mergeCells>
  <printOptions/>
  <pageMargins left="0.7874015748031497" right="0.31496062992125984" top="0.32" bottom="0.3937007874015748" header="0.1968503937007874" footer="0.1968503937007874"/>
  <pageSetup horizontalDpi="600" verticalDpi="600" orientation="portrait" paperSize="9" scale="66" r:id="rId1"/>
  <rowBreaks count="1" manualBreakCount="1">
    <brk id="26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SheetLayoutView="100" zoomScalePageLayoutView="0" workbookViewId="0" topLeftCell="A25">
      <selection activeCell="F22" sqref="F22"/>
    </sheetView>
  </sheetViews>
  <sheetFormatPr defaultColWidth="0.875" defaultRowHeight="12.75"/>
  <cols>
    <col min="1" max="1" width="53.125" style="59" customWidth="1"/>
    <col min="2" max="5" width="12.875" style="59" customWidth="1"/>
    <col min="6" max="6" width="13.25390625" style="59" customWidth="1"/>
    <col min="7" max="16384" width="0.875" style="2" customWidth="1"/>
  </cols>
  <sheetData>
    <row r="2" spans="1:6" ht="26.25" customHeight="1">
      <c r="A2" s="209" t="s">
        <v>167</v>
      </c>
      <c r="B2" s="210"/>
      <c r="C2" s="210"/>
      <c r="D2" s="210"/>
      <c r="E2" s="210"/>
      <c r="F2" s="210"/>
    </row>
    <row r="3" spans="1:6" s="9" customFormat="1" ht="15.75">
      <c r="A3" s="209" t="str">
        <f>'[1]Форма 1.1 '!B11</f>
        <v>АО "Оскольский завод металлургического машиностроения"</v>
      </c>
      <c r="B3" s="210"/>
      <c r="C3" s="210"/>
      <c r="D3" s="210"/>
      <c r="E3" s="210"/>
      <c r="F3" s="210"/>
    </row>
    <row r="4" spans="5:6" ht="16.5" thickBot="1">
      <c r="E4" s="84">
        <v>2018</v>
      </c>
      <c r="F4" s="21" t="s">
        <v>72</v>
      </c>
    </row>
    <row r="5" spans="1:6" s="10" customFormat="1" ht="15.75">
      <c r="A5" s="211" t="s">
        <v>41</v>
      </c>
      <c r="B5" s="205" t="s">
        <v>19</v>
      </c>
      <c r="C5" s="206"/>
      <c r="D5" s="207" t="s">
        <v>20</v>
      </c>
      <c r="E5" s="207" t="s">
        <v>21</v>
      </c>
      <c r="F5" s="203" t="s">
        <v>22</v>
      </c>
    </row>
    <row r="6" spans="1:6" s="10" customFormat="1" ht="31.5">
      <c r="A6" s="212"/>
      <c r="B6" s="32" t="s">
        <v>78</v>
      </c>
      <c r="C6" s="32" t="s">
        <v>23</v>
      </c>
      <c r="D6" s="208"/>
      <c r="E6" s="208"/>
      <c r="F6" s="204"/>
    </row>
    <row r="7" spans="1:6" s="11" customFormat="1" ht="15.75">
      <c r="A7" s="85">
        <v>1</v>
      </c>
      <c r="B7" s="64">
        <v>2</v>
      </c>
      <c r="C7" s="64">
        <v>3</v>
      </c>
      <c r="D7" s="64">
        <v>4</v>
      </c>
      <c r="E7" s="64">
        <v>5</v>
      </c>
      <c r="F7" s="86">
        <v>6</v>
      </c>
    </row>
    <row r="8" spans="1:6" ht="112.5" customHeight="1">
      <c r="A8" s="56" t="s">
        <v>95</v>
      </c>
      <c r="B8" s="65" t="s">
        <v>25</v>
      </c>
      <c r="C8" s="65" t="s">
        <v>25</v>
      </c>
      <c r="D8" s="120" t="s">
        <v>25</v>
      </c>
      <c r="E8" s="32" t="s">
        <v>25</v>
      </c>
      <c r="F8" s="87">
        <f>(F10+F11)/2</f>
        <v>2</v>
      </c>
    </row>
    <row r="9" spans="1:6" ht="15.75">
      <c r="A9" s="38" t="s">
        <v>26</v>
      </c>
      <c r="B9" s="32"/>
      <c r="C9" s="32"/>
      <c r="D9" s="120"/>
      <c r="E9" s="32"/>
      <c r="F9" s="88"/>
    </row>
    <row r="10" spans="1:6" ht="56.25" customHeight="1">
      <c r="A10" s="39" t="s">
        <v>91</v>
      </c>
      <c r="B10" s="69">
        <v>10</v>
      </c>
      <c r="C10" s="67">
        <v>10</v>
      </c>
      <c r="D10" s="121">
        <f>IF(C10=0,0,B10/C10)</f>
        <v>1</v>
      </c>
      <c r="E10" s="41" t="s">
        <v>38</v>
      </c>
      <c r="F10" s="51">
        <f>IF(AND(D10&gt;=80%,D10&lt;=120%),2,IF(D10&lt;80%,1,3))</f>
        <v>2</v>
      </c>
    </row>
    <row r="11" spans="1:6" ht="69.75" customHeight="1">
      <c r="A11" s="39" t="s">
        <v>92</v>
      </c>
      <c r="B11" s="69">
        <v>10</v>
      </c>
      <c r="C11" s="67">
        <f>B11</f>
        <v>10</v>
      </c>
      <c r="D11" s="121">
        <f>IF(C11=0,0,B11/C11)</f>
        <v>1</v>
      </c>
      <c r="E11" s="41" t="s">
        <v>38</v>
      </c>
      <c r="F11" s="51">
        <f>IF(AND(D11&gt;=80%,D11&lt;=120%),2,IF(D11&lt;80%,1,3))</f>
        <v>2</v>
      </c>
    </row>
    <row r="12" spans="1:6" ht="47.25">
      <c r="A12" s="56" t="s">
        <v>42</v>
      </c>
      <c r="B12" s="65" t="s">
        <v>25</v>
      </c>
      <c r="C12" s="65" t="s">
        <v>25</v>
      </c>
      <c r="D12" s="120" t="s">
        <v>25</v>
      </c>
      <c r="E12" s="32" t="s">
        <v>25</v>
      </c>
      <c r="F12" s="87">
        <f>(F14+F15+F18)/3</f>
        <v>0.4166666666666667</v>
      </c>
    </row>
    <row r="13" spans="1:6" ht="15.75">
      <c r="A13" s="38" t="s">
        <v>34</v>
      </c>
      <c r="B13" s="32"/>
      <c r="C13" s="32"/>
      <c r="D13" s="120"/>
      <c r="E13" s="32"/>
      <c r="F13" s="88"/>
    </row>
    <row r="14" spans="1:6" ht="69" customHeight="1">
      <c r="A14" s="39" t="s">
        <v>93</v>
      </c>
      <c r="B14" s="69">
        <v>10</v>
      </c>
      <c r="C14" s="67">
        <f>B14</f>
        <v>10</v>
      </c>
      <c r="D14" s="121">
        <f>IF(C14=0,0,B14/C14)</f>
        <v>1</v>
      </c>
      <c r="E14" s="41" t="s">
        <v>38</v>
      </c>
      <c r="F14" s="51">
        <f>IF(AND(D14&gt;=80%,D14&lt;=120%),0.5,IF(D14&lt;80%,0.25,0.75))</f>
        <v>0.5</v>
      </c>
    </row>
    <row r="15" spans="1:6" ht="52.5" customHeight="1">
      <c r="A15" s="89" t="s">
        <v>94</v>
      </c>
      <c r="B15" s="65" t="s">
        <v>25</v>
      </c>
      <c r="C15" s="65" t="s">
        <v>25</v>
      </c>
      <c r="D15" s="121">
        <f>IF((C16+C17)=0,0,(B16+B17)/(C16+C17))</f>
        <v>1</v>
      </c>
      <c r="E15" s="41" t="s">
        <v>38</v>
      </c>
      <c r="F15" s="51">
        <f>IF(AND(D15&gt;=80%,D15&lt;=120%),0.5,IF(D15&lt;80%,0.25,0.75))</f>
        <v>0.5</v>
      </c>
    </row>
    <row r="16" spans="1:6" ht="54" customHeight="1">
      <c r="A16" s="38" t="s">
        <v>43</v>
      </c>
      <c r="B16" s="70">
        <v>14</v>
      </c>
      <c r="C16" s="67">
        <f>B16</f>
        <v>14</v>
      </c>
      <c r="D16" s="121">
        <f>IF(C16=0,0,B16/C16)</f>
        <v>1</v>
      </c>
      <c r="E16" s="41" t="s">
        <v>25</v>
      </c>
      <c r="F16" s="51" t="s">
        <v>25</v>
      </c>
    </row>
    <row r="17" spans="1:6" ht="26.25" customHeight="1">
      <c r="A17" s="38" t="s">
        <v>44</v>
      </c>
      <c r="B17" s="70">
        <v>14</v>
      </c>
      <c r="C17" s="67">
        <f>B17</f>
        <v>14</v>
      </c>
      <c r="D17" s="121">
        <f>IF(C17=0,0,B17/C17)</f>
        <v>1</v>
      </c>
      <c r="E17" s="41" t="s">
        <v>25</v>
      </c>
      <c r="F17" s="51" t="s">
        <v>25</v>
      </c>
    </row>
    <row r="18" spans="1:6" ht="117.75" customHeight="1">
      <c r="A18" s="39" t="s">
        <v>96</v>
      </c>
      <c r="B18" s="122">
        <v>0</v>
      </c>
      <c r="C18" s="123">
        <f>B18</f>
        <v>0</v>
      </c>
      <c r="D18" s="121">
        <f>IF(C18=0,0,B18/C18)</f>
        <v>0</v>
      </c>
      <c r="E18" s="41" t="s">
        <v>38</v>
      </c>
      <c r="F18" s="51">
        <f>IF(AND(D18&gt;=80%,D18&lt;=120%),0.5,IF(D18&lt;80%,0.25,0.75))</f>
        <v>0.25</v>
      </c>
    </row>
    <row r="19" spans="1:6" ht="50.25" customHeight="1">
      <c r="A19" s="56" t="s">
        <v>45</v>
      </c>
      <c r="B19" s="65" t="s">
        <v>25</v>
      </c>
      <c r="C19" s="65" t="s">
        <v>25</v>
      </c>
      <c r="D19" s="120">
        <f>D20</f>
        <v>0</v>
      </c>
      <c r="E19" s="32" t="s">
        <v>38</v>
      </c>
      <c r="F19" s="51">
        <f>IF(AND(D19&gt;=80%,D19&lt;=120%),0.2,IF(D19&lt;80%,0.1,0.3))</f>
        <v>0.1</v>
      </c>
    </row>
    <row r="20" spans="1:6" ht="166.5" customHeight="1">
      <c r="A20" s="38" t="s">
        <v>99</v>
      </c>
      <c r="B20" s="122">
        <v>0</v>
      </c>
      <c r="C20" s="123">
        <f>B20</f>
        <v>0</v>
      </c>
      <c r="D20" s="120">
        <f>IF(C20=0,0,B20/C20)</f>
        <v>0</v>
      </c>
      <c r="E20" s="32" t="s">
        <v>38</v>
      </c>
      <c r="F20" s="51">
        <f>IF(AND(D20&gt;=80%,D20&lt;=120%),0.2,IF(D20&lt;80%,0.1,0.3))</f>
        <v>0.1</v>
      </c>
    </row>
    <row r="21" spans="1:6" ht="63">
      <c r="A21" s="56" t="s">
        <v>46</v>
      </c>
      <c r="B21" s="65" t="s">
        <v>25</v>
      </c>
      <c r="C21" s="65" t="s">
        <v>25</v>
      </c>
      <c r="D21" s="120">
        <f>D22</f>
        <v>0</v>
      </c>
      <c r="E21" s="32" t="s">
        <v>38</v>
      </c>
      <c r="F21" s="51">
        <f>IF(AND(D21&gt;=80%,D21&lt;=120%),0.2,IF(D21&lt;80%,0.1,0.3))</f>
        <v>0.1</v>
      </c>
    </row>
    <row r="22" spans="1:6" ht="94.5">
      <c r="A22" s="38" t="s">
        <v>47</v>
      </c>
      <c r="B22" s="122">
        <v>0</v>
      </c>
      <c r="C22" s="123">
        <f>B22</f>
        <v>0</v>
      </c>
      <c r="D22" s="120">
        <f>IF(C22=0,0,B22/C22)</f>
        <v>0</v>
      </c>
      <c r="E22" s="32" t="s">
        <v>38</v>
      </c>
      <c r="F22" s="51">
        <f>IF(AND(D22&gt;=80%,D22&lt;=120%),0.2,IF(D22&lt;80%,0.1,0.3))</f>
        <v>0.1</v>
      </c>
    </row>
    <row r="23" spans="1:6" ht="63">
      <c r="A23" s="56" t="s">
        <v>48</v>
      </c>
      <c r="B23" s="65" t="s">
        <v>25</v>
      </c>
      <c r="C23" s="65" t="s">
        <v>25</v>
      </c>
      <c r="D23" s="120">
        <f>D24</f>
        <v>0</v>
      </c>
      <c r="E23" s="32" t="s">
        <v>38</v>
      </c>
      <c r="F23" s="51">
        <f>IF(AND(D23&gt;=80%,D23&lt;=120%),0.5,IF(D23&lt;80%,0.25,0.75))</f>
        <v>0.25</v>
      </c>
    </row>
    <row r="24" spans="1:6" ht="63">
      <c r="A24" s="38" t="s">
        <v>49</v>
      </c>
      <c r="B24" s="122">
        <v>0</v>
      </c>
      <c r="C24" s="123">
        <f>B24</f>
        <v>0</v>
      </c>
      <c r="D24" s="120">
        <f>IF(C24=0,0,B24/C24)</f>
        <v>0</v>
      </c>
      <c r="E24" s="32" t="s">
        <v>38</v>
      </c>
      <c r="F24" s="51">
        <f>IF(AND(D24&gt;=80%,D24&lt;=120%),0.5,IF(D24&lt;80%,0.25,0.75))</f>
        <v>0.25</v>
      </c>
    </row>
    <row r="25" spans="1:6" ht="47.25">
      <c r="A25" s="56" t="s">
        <v>50</v>
      </c>
      <c r="B25" s="65" t="s">
        <v>25</v>
      </c>
      <c r="C25" s="65" t="s">
        <v>25</v>
      </c>
      <c r="D25" s="120" t="s">
        <v>25</v>
      </c>
      <c r="E25" s="32"/>
      <c r="F25" s="87">
        <f>(F27+F28)/2</f>
        <v>0.375</v>
      </c>
    </row>
    <row r="26" spans="1:6" ht="15.75">
      <c r="A26" s="38" t="s">
        <v>34</v>
      </c>
      <c r="B26" s="32"/>
      <c r="C26" s="67"/>
      <c r="D26" s="120"/>
      <c r="E26" s="32"/>
      <c r="F26" s="51"/>
    </row>
    <row r="27" spans="1:6" ht="78.75">
      <c r="A27" s="39" t="s">
        <v>97</v>
      </c>
      <c r="B27" s="69">
        <v>1</v>
      </c>
      <c r="C27" s="67">
        <f>B27</f>
        <v>1</v>
      </c>
      <c r="D27" s="121">
        <f>IF(C27=0,0,B27/C27)</f>
        <v>1</v>
      </c>
      <c r="E27" s="41" t="s">
        <v>27</v>
      </c>
      <c r="F27" s="51">
        <f>IF(AND(D27&gt;=80%,D27&lt;=120%),0.5,IF(D27&lt;80%,0.75,0.25))</f>
        <v>0.5</v>
      </c>
    </row>
    <row r="28" spans="1:6" ht="116.25" customHeight="1">
      <c r="A28" s="39" t="s">
        <v>98</v>
      </c>
      <c r="B28" s="122">
        <v>0</v>
      </c>
      <c r="C28" s="123">
        <f>B28</f>
        <v>0</v>
      </c>
      <c r="D28" s="121">
        <f>IF(C28=0,0,B28/C28)</f>
        <v>0</v>
      </c>
      <c r="E28" s="41" t="s">
        <v>38</v>
      </c>
      <c r="F28" s="51">
        <f>IF(AND(D28&gt;=80%,D28&lt;=120%),0.5,IF(D28&lt;80%,0.25,0.75))</f>
        <v>0.25</v>
      </c>
    </row>
    <row r="29" spans="1:6" ht="63">
      <c r="A29" s="56" t="s">
        <v>51</v>
      </c>
      <c r="B29" s="65" t="s">
        <v>25</v>
      </c>
      <c r="C29" s="65" t="s">
        <v>25</v>
      </c>
      <c r="D29" s="120">
        <f>D30</f>
        <v>0</v>
      </c>
      <c r="E29" s="32" t="s">
        <v>38</v>
      </c>
      <c r="F29" s="51">
        <f>IF(AND(D29&gt;=80%,D29&lt;=120%),0.2,IF(D29&lt;80%,0.1,0.3))</f>
        <v>0.1</v>
      </c>
    </row>
    <row r="30" spans="1:6" ht="78.75">
      <c r="A30" s="38" t="s">
        <v>52</v>
      </c>
      <c r="B30" s="122">
        <v>0</v>
      </c>
      <c r="C30" s="123">
        <f>B30</f>
        <v>0</v>
      </c>
      <c r="D30" s="120">
        <f>IF(C30=0,0,B30/C30)</f>
        <v>0</v>
      </c>
      <c r="E30" s="32" t="s">
        <v>38</v>
      </c>
      <c r="F30" s="51">
        <f>IF(AND(D30&gt;=80%,D30&lt;=120%),0.2,IF(D30&lt;80%,0.1,0.3))</f>
        <v>0.1</v>
      </c>
    </row>
    <row r="31" spans="1:6" ht="22.5" customHeight="1" thickBot="1">
      <c r="A31" s="40" t="s">
        <v>89</v>
      </c>
      <c r="B31" s="90" t="s">
        <v>25</v>
      </c>
      <c r="C31" s="90" t="s">
        <v>25</v>
      </c>
      <c r="D31" s="124" t="s">
        <v>25</v>
      </c>
      <c r="E31" s="90" t="s">
        <v>25</v>
      </c>
      <c r="F31" s="92">
        <f>(F29+F25+F23+F21+F19+F12+F8)/7</f>
        <v>0.4773809523809524</v>
      </c>
    </row>
    <row r="33" spans="1:6" ht="35.25" customHeight="1">
      <c r="A33" s="62" t="s">
        <v>132</v>
      </c>
      <c r="B33" s="8" t="s">
        <v>230</v>
      </c>
      <c r="C33" s="7"/>
      <c r="D33" s="7"/>
      <c r="E33" s="7" t="s">
        <v>73</v>
      </c>
      <c r="F33" s="8"/>
    </row>
    <row r="34" spans="1:6" ht="15.75">
      <c r="A34" s="63" t="s">
        <v>11</v>
      </c>
      <c r="B34" s="8"/>
      <c r="C34" s="22" t="s">
        <v>12</v>
      </c>
      <c r="D34" s="22"/>
      <c r="E34" s="22" t="s">
        <v>13</v>
      </c>
      <c r="F34" s="8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33"/>
  <sheetViews>
    <sheetView view="pageBreakPreview" zoomScaleSheetLayoutView="100" zoomScalePageLayoutView="0" workbookViewId="0" topLeftCell="A25">
      <selection activeCell="E5" sqref="E5:E6"/>
    </sheetView>
  </sheetViews>
  <sheetFormatPr defaultColWidth="0.875" defaultRowHeight="12.75"/>
  <cols>
    <col min="1" max="1" width="53.125" style="59" customWidth="1"/>
    <col min="2" max="5" width="12.875" style="59" customWidth="1"/>
    <col min="6" max="6" width="15.875" style="59" customWidth="1"/>
    <col min="7" max="7" width="18.625" style="2" customWidth="1"/>
    <col min="8" max="16384" width="0.875" style="2" customWidth="1"/>
  </cols>
  <sheetData>
    <row r="2" spans="1:6" ht="26.25" customHeight="1">
      <c r="A2" s="209" t="s">
        <v>53</v>
      </c>
      <c r="B2" s="210"/>
      <c r="C2" s="210"/>
      <c r="D2" s="210"/>
      <c r="E2" s="210"/>
      <c r="F2" s="210"/>
    </row>
    <row r="3" spans="1:6" s="9" customFormat="1" ht="15.75">
      <c r="A3" s="209" t="str">
        <f>'Форма 1.1 '!B11</f>
        <v>АО "Оскольский завод металлургического машиностроения"</v>
      </c>
      <c r="B3" s="210"/>
      <c r="C3" s="210"/>
      <c r="D3" s="210"/>
      <c r="E3" s="210"/>
      <c r="F3" s="210"/>
    </row>
    <row r="4" spans="5:6" ht="16.5" thickBot="1">
      <c r="E4" s="84">
        <v>2018</v>
      </c>
      <c r="F4" s="21" t="s">
        <v>72</v>
      </c>
    </row>
    <row r="5" spans="1:6" s="10" customFormat="1" ht="15.75">
      <c r="A5" s="211" t="s">
        <v>41</v>
      </c>
      <c r="B5" s="205" t="s">
        <v>19</v>
      </c>
      <c r="C5" s="206"/>
      <c r="D5" s="207" t="s">
        <v>20</v>
      </c>
      <c r="E5" s="207" t="s">
        <v>21</v>
      </c>
      <c r="F5" s="203" t="s">
        <v>22</v>
      </c>
    </row>
    <row r="6" spans="1:6" s="10" customFormat="1" ht="31.5">
      <c r="A6" s="212"/>
      <c r="B6" s="32" t="s">
        <v>78</v>
      </c>
      <c r="C6" s="32" t="s">
        <v>23</v>
      </c>
      <c r="D6" s="208"/>
      <c r="E6" s="208"/>
      <c r="F6" s="204"/>
    </row>
    <row r="7" spans="1:6" s="11" customFormat="1" ht="15.75">
      <c r="A7" s="85">
        <v>1</v>
      </c>
      <c r="B7" s="64">
        <v>2</v>
      </c>
      <c r="C7" s="64">
        <v>3</v>
      </c>
      <c r="D7" s="64">
        <v>4</v>
      </c>
      <c r="E7" s="64">
        <v>5</v>
      </c>
      <c r="F7" s="86">
        <v>6</v>
      </c>
    </row>
    <row r="8" spans="1:6" ht="81" customHeight="1">
      <c r="A8" s="56" t="s">
        <v>54</v>
      </c>
      <c r="B8" s="74">
        <v>0</v>
      </c>
      <c r="C8" s="48">
        <f>B8</f>
        <v>0</v>
      </c>
      <c r="D8" s="46">
        <f>IF(C8=0,0,B8/C8)</f>
        <v>0</v>
      </c>
      <c r="E8" s="48" t="s">
        <v>27</v>
      </c>
      <c r="F8" s="51">
        <f>IF(AND(D8&gt;=80%,D8&lt;=120%),2,IF(D8&lt;80%,3,1))</f>
        <v>3</v>
      </c>
    </row>
    <row r="9" spans="1:6" ht="37.5" customHeight="1">
      <c r="A9" s="56" t="s">
        <v>55</v>
      </c>
      <c r="B9" s="65" t="s">
        <v>25</v>
      </c>
      <c r="C9" s="65" t="s">
        <v>25</v>
      </c>
      <c r="D9" s="66" t="s">
        <v>25</v>
      </c>
      <c r="E9" s="48" t="s">
        <v>25</v>
      </c>
      <c r="F9" s="93">
        <f>(F11+F12+F13+F14+F15+F16)/6</f>
        <v>1.8333333333333333</v>
      </c>
    </row>
    <row r="10" spans="1:6" ht="15.75">
      <c r="A10" s="38" t="s">
        <v>26</v>
      </c>
      <c r="B10" s="32"/>
      <c r="C10" s="32"/>
      <c r="D10" s="66"/>
      <c r="E10" s="32"/>
      <c r="F10" s="88"/>
    </row>
    <row r="11" spans="1:6" ht="84" customHeight="1">
      <c r="A11" s="39" t="s">
        <v>100</v>
      </c>
      <c r="B11" s="73">
        <v>0</v>
      </c>
      <c r="C11" s="61">
        <f aca="true" t="shared" si="0" ref="C11:C16">B11</f>
        <v>0</v>
      </c>
      <c r="D11" s="46">
        <f aca="true" t="shared" si="1" ref="D11:D16">IF(C11=0,0,B11/C11)</f>
        <v>0</v>
      </c>
      <c r="E11" s="48" t="s">
        <v>38</v>
      </c>
      <c r="F11" s="51">
        <f>IF(AND(D11&gt;=80%,D11&lt;=120%),2,IF(D11&lt;80%,1,3))</f>
        <v>1</v>
      </c>
    </row>
    <row r="12" spans="1:6" ht="102" customHeight="1">
      <c r="A12" s="39" t="s">
        <v>101</v>
      </c>
      <c r="B12" s="73">
        <v>0</v>
      </c>
      <c r="C12" s="61">
        <f t="shared" si="0"/>
        <v>0</v>
      </c>
      <c r="D12" s="46">
        <f t="shared" si="1"/>
        <v>0</v>
      </c>
      <c r="E12" s="48" t="s">
        <v>27</v>
      </c>
      <c r="F12" s="51">
        <f>IF(AND(D12&gt;=80%,D12&lt;=120%),2,IF(D12&lt;80%,3,1))</f>
        <v>3</v>
      </c>
    </row>
    <row r="13" spans="1:6" ht="116.25" customHeight="1">
      <c r="A13" s="39" t="s">
        <v>102</v>
      </c>
      <c r="B13" s="73">
        <v>0</v>
      </c>
      <c r="C13" s="61">
        <f t="shared" si="0"/>
        <v>0</v>
      </c>
      <c r="D13" s="46">
        <f t="shared" si="1"/>
        <v>0</v>
      </c>
      <c r="E13" s="48" t="s">
        <v>38</v>
      </c>
      <c r="F13" s="51">
        <f>IF(AND(D13&gt;=80%,D13&lt;=120%),2,IF(D13&lt;80%,1,3))</f>
        <v>1</v>
      </c>
    </row>
    <row r="14" spans="1:6" ht="114.75" customHeight="1">
      <c r="A14" s="94" t="s">
        <v>103</v>
      </c>
      <c r="B14" s="73">
        <v>0</v>
      </c>
      <c r="C14" s="61">
        <f t="shared" si="0"/>
        <v>0</v>
      </c>
      <c r="D14" s="46">
        <f t="shared" si="1"/>
        <v>0</v>
      </c>
      <c r="E14" s="48" t="s">
        <v>38</v>
      </c>
      <c r="F14" s="51">
        <f>IF(AND(D14&gt;=80%,D14&lt;=120%),2,IF(D14&lt;80%,1,3))</f>
        <v>1</v>
      </c>
    </row>
    <row r="15" spans="1:6" ht="83.25" customHeight="1">
      <c r="A15" s="38" t="s">
        <v>104</v>
      </c>
      <c r="B15" s="74">
        <v>0</v>
      </c>
      <c r="C15" s="48">
        <f t="shared" si="0"/>
        <v>0</v>
      </c>
      <c r="D15" s="46">
        <f t="shared" si="1"/>
        <v>0</v>
      </c>
      <c r="E15" s="48" t="s">
        <v>27</v>
      </c>
      <c r="F15" s="51">
        <f>IF(AND(D15&gt;=80%,D15&lt;=120%),2,IF(D15&lt;80%,3,1))</f>
        <v>3</v>
      </c>
    </row>
    <row r="16" spans="1:6" ht="66" customHeight="1">
      <c r="A16" s="38" t="s">
        <v>105</v>
      </c>
      <c r="B16" s="74">
        <v>2</v>
      </c>
      <c r="C16" s="48">
        <f t="shared" si="0"/>
        <v>2</v>
      </c>
      <c r="D16" s="46">
        <f t="shared" si="1"/>
        <v>1</v>
      </c>
      <c r="E16" s="48" t="s">
        <v>27</v>
      </c>
      <c r="F16" s="51">
        <f>IF(AND(D16&gt;=80%,D16&lt;=120%),2,IF(D16&lt;80%,3,1))</f>
        <v>2</v>
      </c>
    </row>
    <row r="17" spans="1:6" ht="39.75" customHeight="1">
      <c r="A17" s="56" t="s">
        <v>56</v>
      </c>
      <c r="B17" s="65" t="s">
        <v>25</v>
      </c>
      <c r="C17" s="65" t="s">
        <v>25</v>
      </c>
      <c r="D17" s="66" t="s">
        <v>25</v>
      </c>
      <c r="E17" s="32"/>
      <c r="F17" s="51">
        <f>(F19+F20)/2</f>
        <v>2.5</v>
      </c>
    </row>
    <row r="18" spans="1:6" ht="21" customHeight="1">
      <c r="A18" s="38" t="s">
        <v>26</v>
      </c>
      <c r="B18" s="71"/>
      <c r="C18" s="71"/>
      <c r="D18" s="66"/>
      <c r="E18" s="32"/>
      <c r="F18" s="51"/>
    </row>
    <row r="19" spans="1:6" ht="47.25">
      <c r="A19" s="38" t="s">
        <v>106</v>
      </c>
      <c r="B19" s="74">
        <v>2</v>
      </c>
      <c r="C19" s="48">
        <f aca="true" t="shared" si="2" ref="C19:C25">B19</f>
        <v>2</v>
      </c>
      <c r="D19" s="46">
        <f>IF(C19=0,0,B19/C19)</f>
        <v>1</v>
      </c>
      <c r="E19" s="48" t="s">
        <v>38</v>
      </c>
      <c r="F19" s="51">
        <f>IF(AND(D19&gt;=80%,D19&lt;=120%),2,IF(D19&lt;80%,1,3))</f>
        <v>2</v>
      </c>
    </row>
    <row r="20" spans="1:6" ht="68.25" customHeight="1">
      <c r="A20" s="38" t="s">
        <v>107</v>
      </c>
      <c r="B20" s="65" t="s">
        <v>25</v>
      </c>
      <c r="C20" s="65" t="s">
        <v>25</v>
      </c>
      <c r="D20" s="66">
        <f>(D21+D22+D23)/3</f>
        <v>0</v>
      </c>
      <c r="E20" s="48" t="s">
        <v>27</v>
      </c>
      <c r="F20" s="51">
        <f>IF(AND(D20&gt;=80%,D20&lt;=120%),2,IF(D20&lt;80%,3,1))</f>
        <v>3</v>
      </c>
    </row>
    <row r="21" spans="1:6" ht="31.5">
      <c r="A21" s="38" t="s">
        <v>57</v>
      </c>
      <c r="B21" s="74">
        <v>0</v>
      </c>
      <c r="C21" s="48">
        <v>0</v>
      </c>
      <c r="D21" s="46">
        <f>IF(C21=0,0,B21/C21)</f>
        <v>0</v>
      </c>
      <c r="E21" s="32" t="s">
        <v>25</v>
      </c>
      <c r="F21" s="51" t="s">
        <v>25</v>
      </c>
    </row>
    <row r="22" spans="1:6" ht="38.25" customHeight="1">
      <c r="A22" s="38" t="s">
        <v>58</v>
      </c>
      <c r="B22" s="74">
        <v>0</v>
      </c>
      <c r="C22" s="48">
        <f t="shared" si="2"/>
        <v>0</v>
      </c>
      <c r="D22" s="46">
        <f>IF(C22=0,0,B22/C22)</f>
        <v>0</v>
      </c>
      <c r="E22" s="32" t="s">
        <v>25</v>
      </c>
      <c r="F22" s="51" t="s">
        <v>25</v>
      </c>
    </row>
    <row r="23" spans="1:6" ht="31.5">
      <c r="A23" s="38" t="s">
        <v>59</v>
      </c>
      <c r="B23" s="74">
        <v>0</v>
      </c>
      <c r="C23" s="48">
        <f t="shared" si="2"/>
        <v>0</v>
      </c>
      <c r="D23" s="46">
        <f>IF(C23=0,0,B23/C23)</f>
        <v>0</v>
      </c>
      <c r="E23" s="32" t="s">
        <v>25</v>
      </c>
      <c r="F23" s="87" t="s">
        <v>25</v>
      </c>
    </row>
    <row r="24" spans="1:6" ht="34.5" customHeight="1">
      <c r="A24" s="56" t="s">
        <v>60</v>
      </c>
      <c r="B24" s="65" t="s">
        <v>25</v>
      </c>
      <c r="C24" s="65" t="s">
        <v>25</v>
      </c>
      <c r="D24" s="66">
        <f>D25</f>
        <v>0</v>
      </c>
      <c r="E24" s="48" t="s">
        <v>38</v>
      </c>
      <c r="F24" s="51">
        <f>IF(AND(D24&gt;=80%,D24&lt;=120%),2,IF(D24&lt;80%,1,3))</f>
        <v>1</v>
      </c>
    </row>
    <row r="25" spans="1:6" ht="66" customHeight="1">
      <c r="A25" s="38" t="s">
        <v>61</v>
      </c>
      <c r="B25" s="74">
        <v>0</v>
      </c>
      <c r="C25" s="48">
        <f t="shared" si="2"/>
        <v>0</v>
      </c>
      <c r="D25" s="68">
        <f>IF(C25=0,0,B25/C25)</f>
        <v>0</v>
      </c>
      <c r="E25" s="41" t="s">
        <v>25</v>
      </c>
      <c r="F25" s="51" t="s">
        <v>25</v>
      </c>
    </row>
    <row r="26" spans="1:6" ht="80.25" customHeight="1">
      <c r="A26" s="56" t="s">
        <v>62</v>
      </c>
      <c r="B26" s="65" t="s">
        <v>25</v>
      </c>
      <c r="C26" s="65" t="s">
        <v>25</v>
      </c>
      <c r="D26" s="66" t="s">
        <v>25</v>
      </c>
      <c r="E26" s="41" t="s">
        <v>25</v>
      </c>
      <c r="F26" s="51">
        <f>(F28+F29)/2</f>
        <v>2</v>
      </c>
    </row>
    <row r="27" spans="1:6" ht="15.75">
      <c r="A27" s="38" t="s">
        <v>26</v>
      </c>
      <c r="B27" s="65"/>
      <c r="C27" s="65"/>
      <c r="D27" s="66"/>
      <c r="E27" s="32"/>
      <c r="F27" s="51"/>
    </row>
    <row r="28" spans="1:6" ht="63">
      <c r="A28" s="38" t="s">
        <v>109</v>
      </c>
      <c r="B28" s="74">
        <v>0</v>
      </c>
      <c r="C28" s="48">
        <f>B28</f>
        <v>0</v>
      </c>
      <c r="D28" s="68">
        <f>IF(C28=0,0,B28/C28)</f>
        <v>0</v>
      </c>
      <c r="E28" s="48" t="s">
        <v>38</v>
      </c>
      <c r="F28" s="51">
        <f>IF(AND(D28&gt;=80%,D28&lt;=120%),2,IF(D28&lt;80%,1,3))</f>
        <v>1</v>
      </c>
    </row>
    <row r="29" spans="1:6" ht="134.25" customHeight="1">
      <c r="A29" s="38" t="s">
        <v>110</v>
      </c>
      <c r="B29" s="74">
        <v>0</v>
      </c>
      <c r="C29" s="48">
        <f>B29</f>
        <v>0</v>
      </c>
      <c r="D29" s="68">
        <f>IF(C29=0,0,B29/C29)</f>
        <v>0</v>
      </c>
      <c r="E29" s="48" t="s">
        <v>27</v>
      </c>
      <c r="F29" s="51">
        <f>IF(AND(D29&gt;=80%,D29&lt;=120%),2,IF(D29&lt;80%,3,1))</f>
        <v>3</v>
      </c>
    </row>
    <row r="30" spans="1:6" ht="34.5" customHeight="1" thickBot="1">
      <c r="A30" s="40" t="s">
        <v>63</v>
      </c>
      <c r="B30" s="90" t="s">
        <v>25</v>
      </c>
      <c r="C30" s="90" t="s">
        <v>25</v>
      </c>
      <c r="D30" s="91" t="s">
        <v>25</v>
      </c>
      <c r="E30" s="90" t="s">
        <v>25</v>
      </c>
      <c r="F30" s="92">
        <f>(F26+F24+F17+F9+F8)/5</f>
        <v>2.0666666666666664</v>
      </c>
    </row>
    <row r="31" ht="45">
      <c r="A31" s="42" t="s">
        <v>108</v>
      </c>
    </row>
    <row r="32" spans="1:6" ht="35.25" customHeight="1">
      <c r="A32" s="62" t="s">
        <v>132</v>
      </c>
      <c r="B32" s="8"/>
      <c r="C32" s="7" t="s">
        <v>230</v>
      </c>
      <c r="D32" s="7"/>
      <c r="E32" s="7" t="s">
        <v>73</v>
      </c>
      <c r="F32" s="8"/>
    </row>
    <row r="33" spans="1:6" ht="15.75">
      <c r="A33" s="63" t="s">
        <v>11</v>
      </c>
      <c r="B33" s="8"/>
      <c r="C33" s="22" t="s">
        <v>12</v>
      </c>
      <c r="D33" s="22"/>
      <c r="E33" s="22" t="s">
        <v>13</v>
      </c>
      <c r="F33" s="8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M16"/>
  <sheetViews>
    <sheetView view="pageBreakPreview" zoomScaleSheetLayoutView="100" zoomScalePageLayoutView="0" workbookViewId="0" topLeftCell="A1">
      <selection activeCell="DJ11" sqref="DJ11:FE11"/>
    </sheetView>
  </sheetViews>
  <sheetFormatPr defaultColWidth="0.875" defaultRowHeight="12.75"/>
  <cols>
    <col min="1" max="1" width="5.25390625" style="2" customWidth="1"/>
    <col min="2" max="60" width="0.875" style="2" customWidth="1"/>
    <col min="61" max="61" width="4.25390625" style="2" customWidth="1"/>
    <col min="62" max="117" width="0.875" style="2" customWidth="1"/>
    <col min="118" max="157" width="0.37109375" style="2" customWidth="1"/>
    <col min="158" max="160" width="0.875" style="2" customWidth="1"/>
    <col min="161" max="161" width="6.625" style="2" customWidth="1"/>
    <col min="162" max="162" width="8.625" style="2" customWidth="1"/>
    <col min="163" max="16384" width="0.875" style="2" customWidth="1"/>
  </cols>
  <sheetData>
    <row r="1" spans="163:169" s="1" customFormat="1" ht="13.5" customHeight="1">
      <c r="FG1" s="101"/>
      <c r="FH1" s="101"/>
      <c r="FI1" s="101"/>
      <c r="FJ1" s="101"/>
      <c r="FK1" s="101"/>
      <c r="FL1" s="101"/>
      <c r="FM1" s="101"/>
    </row>
    <row r="2" spans="1:169" s="1" customFormat="1" ht="29.25" customHeight="1">
      <c r="A2" s="225" t="s">
        <v>65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99"/>
      <c r="FG2" s="101"/>
      <c r="FH2" s="101"/>
      <c r="FI2" s="101"/>
      <c r="FJ2" s="101"/>
      <c r="FK2" s="101"/>
      <c r="FL2" s="101"/>
      <c r="FM2" s="101"/>
    </row>
    <row r="3" spans="1:169" s="1" customFormat="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01"/>
      <c r="FH3" s="101"/>
      <c r="FI3" s="101"/>
      <c r="FJ3" s="101"/>
      <c r="FK3" s="101"/>
      <c r="FL3" s="101"/>
      <c r="FM3" s="101"/>
    </row>
    <row r="4" spans="1:169" s="5" customFormat="1" ht="48" customHeight="1">
      <c r="A4" s="173" t="s">
        <v>175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00"/>
      <c r="FG4" s="102"/>
      <c r="FH4" s="102"/>
      <c r="FI4" s="102"/>
      <c r="FJ4" s="102"/>
      <c r="FK4" s="102"/>
      <c r="FL4" s="102"/>
      <c r="FM4" s="102"/>
    </row>
    <row r="5" spans="1:169" s="5" customFormat="1" ht="18" customHeight="1">
      <c r="A5" s="199" t="s">
        <v>133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00"/>
      <c r="FG5" s="102"/>
      <c r="FH5" s="102"/>
      <c r="FI5" s="102"/>
      <c r="FJ5" s="102"/>
      <c r="FK5" s="102"/>
      <c r="FL5" s="102"/>
      <c r="FM5" s="102"/>
    </row>
    <row r="6" spans="1:169" s="1" customFormat="1" ht="13.5" customHeight="1" thickBot="1">
      <c r="A6" s="239" t="s">
        <v>16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39"/>
      <c r="EX6" s="239"/>
      <c r="EY6" s="239"/>
      <c r="EZ6" s="239"/>
      <c r="FA6" s="239"/>
      <c r="FB6" s="239"/>
      <c r="FC6" s="239"/>
      <c r="FD6" s="239"/>
      <c r="FE6" s="239"/>
      <c r="FG6" s="101"/>
      <c r="FH6" s="101"/>
      <c r="FI6" s="101"/>
      <c r="FJ6" s="101"/>
      <c r="FK6" s="101"/>
      <c r="FL6" s="101"/>
      <c r="FM6" s="101"/>
    </row>
    <row r="7" spans="1:169" s="1" customFormat="1" ht="29.25" customHeight="1">
      <c r="A7" s="229" t="s">
        <v>8</v>
      </c>
      <c r="B7" s="230"/>
      <c r="C7" s="230"/>
      <c r="D7" s="230"/>
      <c r="E7" s="230"/>
      <c r="F7" s="230"/>
      <c r="G7" s="230"/>
      <c r="H7" s="231" t="s">
        <v>64</v>
      </c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3"/>
      <c r="BN7" s="234" t="s">
        <v>66</v>
      </c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26" t="s">
        <v>19</v>
      </c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8"/>
      <c r="FF7" s="103"/>
      <c r="FG7" s="101"/>
      <c r="FH7" s="101"/>
      <c r="FI7" s="101"/>
      <c r="FJ7" s="101"/>
      <c r="FK7" s="101"/>
      <c r="FL7" s="101"/>
      <c r="FM7" s="101"/>
    </row>
    <row r="8" spans="1:169" s="1" customFormat="1" ht="48.75" customHeight="1">
      <c r="A8" s="213">
        <v>1</v>
      </c>
      <c r="B8" s="214"/>
      <c r="C8" s="214"/>
      <c r="D8" s="214"/>
      <c r="E8" s="214"/>
      <c r="F8" s="214"/>
      <c r="G8" s="215"/>
      <c r="H8" s="13"/>
      <c r="I8" s="223" t="s">
        <v>114</v>
      </c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4"/>
      <c r="BN8" s="221" t="s">
        <v>67</v>
      </c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35">
        <v>1.63</v>
      </c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/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7"/>
      <c r="FF8" s="104"/>
      <c r="FG8" s="101"/>
      <c r="FH8" s="101"/>
      <c r="FI8" s="101"/>
      <c r="FJ8" s="101"/>
      <c r="FK8" s="101"/>
      <c r="FL8" s="101"/>
      <c r="FM8" s="101"/>
    </row>
    <row r="9" spans="1:169" s="1" customFormat="1" ht="42" customHeight="1">
      <c r="A9" s="213">
        <v>2</v>
      </c>
      <c r="B9" s="214"/>
      <c r="C9" s="214"/>
      <c r="D9" s="214"/>
      <c r="E9" s="214"/>
      <c r="F9" s="214"/>
      <c r="G9" s="215"/>
      <c r="H9" s="13"/>
      <c r="I9" s="223" t="s">
        <v>115</v>
      </c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4"/>
      <c r="BN9" s="221" t="s">
        <v>168</v>
      </c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36">
        <v>0.944</v>
      </c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7"/>
      <c r="FF9" s="104"/>
      <c r="FG9" s="101"/>
      <c r="FH9" s="101"/>
      <c r="FI9" s="101"/>
      <c r="FJ9" s="101"/>
      <c r="FK9" s="101"/>
      <c r="FL9" s="101"/>
      <c r="FM9" s="101"/>
    </row>
    <row r="10" spans="1:169" s="1" customFormat="1" ht="24.75" customHeight="1">
      <c r="A10" s="213">
        <v>3</v>
      </c>
      <c r="B10" s="214"/>
      <c r="C10" s="214"/>
      <c r="D10" s="214"/>
      <c r="E10" s="214"/>
      <c r="F10" s="214"/>
      <c r="G10" s="215"/>
      <c r="H10" s="13"/>
      <c r="I10" s="223" t="s">
        <v>68</v>
      </c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4"/>
      <c r="BN10" s="221" t="s">
        <v>69</v>
      </c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35">
        <v>1.63</v>
      </c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8"/>
      <c r="FF10" s="105"/>
      <c r="FG10" s="101"/>
      <c r="FH10" s="101"/>
      <c r="FI10" s="101"/>
      <c r="FJ10" s="101"/>
      <c r="FK10" s="101"/>
      <c r="FL10" s="101"/>
      <c r="FM10" s="101"/>
    </row>
    <row r="11" spans="1:169" s="1" customFormat="1" ht="24.75" customHeight="1">
      <c r="A11" s="213">
        <v>4</v>
      </c>
      <c r="B11" s="214"/>
      <c r="C11" s="214"/>
      <c r="D11" s="214"/>
      <c r="E11" s="214"/>
      <c r="F11" s="214"/>
      <c r="G11" s="215"/>
      <c r="H11" s="13"/>
      <c r="I11" s="223" t="s">
        <v>70</v>
      </c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4"/>
      <c r="BN11" s="221" t="s">
        <v>69</v>
      </c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35">
        <v>0.944</v>
      </c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8"/>
      <c r="FF11" s="105"/>
      <c r="FG11" s="101"/>
      <c r="FH11" s="101"/>
      <c r="FI11" s="101"/>
      <c r="FJ11" s="101"/>
      <c r="FK11" s="101"/>
      <c r="FL11" s="101"/>
      <c r="FM11" s="101"/>
    </row>
    <row r="12" spans="1:169" s="1" customFormat="1" ht="42.75" customHeight="1">
      <c r="A12" s="213">
        <v>5</v>
      </c>
      <c r="B12" s="214"/>
      <c r="C12" s="214"/>
      <c r="D12" s="214"/>
      <c r="E12" s="214"/>
      <c r="F12" s="214"/>
      <c r="G12" s="215"/>
      <c r="H12" s="13"/>
      <c r="I12" s="218" t="s">
        <v>111</v>
      </c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9"/>
      <c r="BN12" s="221" t="s">
        <v>169</v>
      </c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14">
        <f>IF(DJ8&lt;=DJ10*(1+0.35),IF(DJ8&lt;=DJ10*(1-0.35),1,0),-1)</f>
        <v>0</v>
      </c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20"/>
      <c r="FF12" s="106"/>
      <c r="FG12" s="101"/>
      <c r="FH12" s="101"/>
      <c r="FI12" s="101"/>
      <c r="FJ12" s="101"/>
      <c r="FK12" s="101"/>
      <c r="FL12" s="101"/>
      <c r="FM12" s="101"/>
    </row>
    <row r="13" spans="1:169" s="1" customFormat="1" ht="51" customHeight="1">
      <c r="A13" s="213">
        <v>6</v>
      </c>
      <c r="B13" s="214"/>
      <c r="C13" s="214"/>
      <c r="D13" s="214"/>
      <c r="E13" s="214"/>
      <c r="F13" s="214"/>
      <c r="G13" s="215"/>
      <c r="H13" s="13"/>
      <c r="I13" s="218" t="s">
        <v>112</v>
      </c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9"/>
      <c r="BN13" s="221" t="s">
        <v>169</v>
      </c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14">
        <f>IF(DJ9&lt;=DJ11*(1+0.35),IF(DJ9&lt;=DJ11*(1-0.35),1,0),-1)</f>
        <v>0</v>
      </c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20"/>
      <c r="FF13" s="106"/>
      <c r="FG13" s="101"/>
      <c r="FH13" s="101"/>
      <c r="FI13" s="101"/>
      <c r="FJ13" s="101"/>
      <c r="FK13" s="101"/>
      <c r="FL13" s="101"/>
      <c r="FM13" s="101"/>
    </row>
    <row r="14" spans="1:169" s="1" customFormat="1" ht="11.25" customHeight="1">
      <c r="A14" s="106"/>
      <c r="B14" s="106"/>
      <c r="C14" s="106"/>
      <c r="D14" s="106"/>
      <c r="E14" s="106"/>
      <c r="F14" s="106"/>
      <c r="G14" s="106"/>
      <c r="H14" s="107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1"/>
      <c r="FH14" s="101"/>
      <c r="FI14" s="101"/>
      <c r="FJ14" s="101"/>
      <c r="FK14" s="101"/>
      <c r="FL14" s="101"/>
      <c r="FM14" s="101"/>
    </row>
    <row r="15" spans="11:158" ht="15">
      <c r="K15" s="216" t="s">
        <v>132</v>
      </c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O15" s="216" t="s">
        <v>230</v>
      </c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</row>
    <row r="16" spans="26:157" ht="15">
      <c r="Z16" s="217" t="s">
        <v>11</v>
      </c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BS16" s="217" t="s">
        <v>12</v>
      </c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DV16" s="217" t="s">
        <v>13</v>
      </c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</row>
  </sheetData>
  <sheetProtection/>
  <mergeCells count="38">
    <mergeCell ref="A11:G11"/>
    <mergeCell ref="I11:BM11"/>
    <mergeCell ref="BN11:DI11"/>
    <mergeCell ref="DJ11:FE11"/>
    <mergeCell ref="A6:FE6"/>
    <mergeCell ref="A5:FE5"/>
    <mergeCell ref="DJ9:FE9"/>
    <mergeCell ref="DJ10:FE10"/>
    <mergeCell ref="A9:G9"/>
    <mergeCell ref="A10:G10"/>
    <mergeCell ref="A2:FE2"/>
    <mergeCell ref="A4:FE4"/>
    <mergeCell ref="DJ7:FE7"/>
    <mergeCell ref="A7:G7"/>
    <mergeCell ref="A8:G8"/>
    <mergeCell ref="H7:BM7"/>
    <mergeCell ref="BN7:DI7"/>
    <mergeCell ref="BN8:DI8"/>
    <mergeCell ref="DJ8:FE8"/>
    <mergeCell ref="DJ13:FE13"/>
    <mergeCell ref="BN13:DI13"/>
    <mergeCell ref="BN12:DI12"/>
    <mergeCell ref="DJ12:FE12"/>
    <mergeCell ref="I8:BM8"/>
    <mergeCell ref="I9:BM9"/>
    <mergeCell ref="BN9:DI9"/>
    <mergeCell ref="BN10:DI10"/>
    <mergeCell ref="I10:BM10"/>
    <mergeCell ref="A12:G12"/>
    <mergeCell ref="K15:BC15"/>
    <mergeCell ref="BO15:CR15"/>
    <mergeCell ref="DR15:FB15"/>
    <mergeCell ref="Z16:AQ16"/>
    <mergeCell ref="BS16:CQ16"/>
    <mergeCell ref="DV16:FA16"/>
    <mergeCell ref="A13:G13"/>
    <mergeCell ref="I13:BM13"/>
    <mergeCell ref="I12:BM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M16"/>
  <sheetViews>
    <sheetView view="pageBreakPreview" zoomScaleSheetLayoutView="100" zoomScalePageLayoutView="0" workbookViewId="0" topLeftCell="A1">
      <selection activeCell="BO16" sqref="BO16"/>
    </sheetView>
  </sheetViews>
  <sheetFormatPr defaultColWidth="0.875" defaultRowHeight="12.75"/>
  <cols>
    <col min="1" max="1" width="5.25390625" style="2" customWidth="1"/>
    <col min="2" max="60" width="0.875" style="2" customWidth="1"/>
    <col min="61" max="61" width="4.25390625" style="2" customWidth="1"/>
    <col min="62" max="117" width="0.875" style="2" customWidth="1"/>
    <col min="118" max="157" width="0.37109375" style="2" customWidth="1"/>
    <col min="158" max="160" width="0.875" style="2" customWidth="1"/>
    <col min="161" max="161" width="6.625" style="2" customWidth="1"/>
    <col min="162" max="162" width="8.625" style="2" customWidth="1"/>
    <col min="163" max="16384" width="0.875" style="2" customWidth="1"/>
  </cols>
  <sheetData>
    <row r="1" spans="163:169" s="1" customFormat="1" ht="13.5" customHeight="1">
      <c r="FG1" s="101"/>
      <c r="FH1" s="101"/>
      <c r="FI1" s="101"/>
      <c r="FJ1" s="101"/>
      <c r="FK1" s="101"/>
      <c r="FL1" s="101"/>
      <c r="FM1" s="101"/>
    </row>
    <row r="2" spans="1:169" s="1" customFormat="1" ht="29.25" customHeight="1">
      <c r="A2" s="225" t="s">
        <v>65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99"/>
      <c r="FG2" s="101"/>
      <c r="FH2" s="101"/>
      <c r="FI2" s="101"/>
      <c r="FJ2" s="101"/>
      <c r="FK2" s="101"/>
      <c r="FL2" s="101"/>
      <c r="FM2" s="101"/>
    </row>
    <row r="3" spans="1:169" s="1" customFormat="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01"/>
      <c r="FH3" s="101"/>
      <c r="FI3" s="101"/>
      <c r="FJ3" s="101"/>
      <c r="FK3" s="101"/>
      <c r="FL3" s="101"/>
      <c r="FM3" s="101"/>
    </row>
    <row r="4" spans="161:169" s="1" customFormat="1" ht="15">
      <c r="FE4" s="4"/>
      <c r="FF4" s="4"/>
      <c r="FG4" s="101"/>
      <c r="FH4" s="101"/>
      <c r="FI4" s="101"/>
      <c r="FJ4" s="101"/>
      <c r="FK4" s="101"/>
      <c r="FL4" s="101"/>
      <c r="FM4" s="101"/>
    </row>
    <row r="5" spans="1:169" s="5" customFormat="1" ht="45.75" customHeight="1">
      <c r="A5" s="173" t="s">
        <v>176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00"/>
      <c r="FG5" s="102"/>
      <c r="FH5" s="102"/>
      <c r="FI5" s="102"/>
      <c r="FJ5" s="102"/>
      <c r="FK5" s="102"/>
      <c r="FL5" s="102"/>
      <c r="FM5" s="102"/>
    </row>
    <row r="6" spans="1:169" s="5" customFormat="1" ht="30.75" customHeight="1">
      <c r="A6" s="199" t="s">
        <v>133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00"/>
      <c r="FG6" s="102"/>
      <c r="FH6" s="102"/>
      <c r="FI6" s="102"/>
      <c r="FJ6" s="102"/>
      <c r="FK6" s="102"/>
      <c r="FL6" s="102"/>
      <c r="FM6" s="102"/>
    </row>
    <row r="7" spans="1:169" s="1" customFormat="1" ht="17.25" customHeight="1" thickBot="1">
      <c r="A7" s="239" t="s">
        <v>16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G7" s="101"/>
      <c r="FH7" s="101"/>
      <c r="FI7" s="101"/>
      <c r="FJ7" s="101"/>
      <c r="FK7" s="101"/>
      <c r="FL7" s="101"/>
      <c r="FM7" s="101"/>
    </row>
    <row r="8" spans="1:169" s="1" customFormat="1" ht="29.25" customHeight="1">
      <c r="A8" s="229" t="s">
        <v>8</v>
      </c>
      <c r="B8" s="230"/>
      <c r="C8" s="230"/>
      <c r="D8" s="230"/>
      <c r="E8" s="230"/>
      <c r="F8" s="230"/>
      <c r="G8" s="230"/>
      <c r="H8" s="231" t="s">
        <v>64</v>
      </c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3"/>
      <c r="BN8" s="234" t="s">
        <v>66</v>
      </c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26" t="s">
        <v>19</v>
      </c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8"/>
      <c r="FF8" s="103"/>
      <c r="FG8" s="101"/>
      <c r="FH8" s="101"/>
      <c r="FI8" s="101"/>
      <c r="FJ8" s="101"/>
      <c r="FK8" s="101"/>
      <c r="FL8" s="101"/>
      <c r="FM8" s="101"/>
    </row>
    <row r="9" spans="1:169" s="1" customFormat="1" ht="48.75" customHeight="1">
      <c r="A9" s="213">
        <v>1</v>
      </c>
      <c r="B9" s="214"/>
      <c r="C9" s="214"/>
      <c r="D9" s="214"/>
      <c r="E9" s="214"/>
      <c r="F9" s="214"/>
      <c r="G9" s="215"/>
      <c r="H9" s="13"/>
      <c r="I9" s="223" t="s">
        <v>173</v>
      </c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4"/>
      <c r="BN9" s="221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35">
        <v>0.65</v>
      </c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7"/>
      <c r="FF9" s="104"/>
      <c r="FG9" s="101"/>
      <c r="FH9" s="101"/>
      <c r="FI9" s="101"/>
      <c r="FJ9" s="101"/>
      <c r="FK9" s="101"/>
      <c r="FL9" s="101"/>
      <c r="FM9" s="101"/>
    </row>
    <row r="10" spans="1:169" s="1" customFormat="1" ht="30.75" customHeight="1">
      <c r="A10" s="240">
        <v>2</v>
      </c>
      <c r="B10" s="241"/>
      <c r="C10" s="241"/>
      <c r="D10" s="241"/>
      <c r="E10" s="241"/>
      <c r="F10" s="241"/>
      <c r="G10" s="242"/>
      <c r="H10" s="243" t="s">
        <v>172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5"/>
      <c r="BN10" s="246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21"/>
      <c r="DJ10" s="248">
        <f>1-DJ9</f>
        <v>0.35</v>
      </c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49"/>
      <c r="EZ10" s="249"/>
      <c r="FA10" s="249"/>
      <c r="FB10" s="249"/>
      <c r="FC10" s="249"/>
      <c r="FD10" s="249"/>
      <c r="FE10" s="250"/>
      <c r="FF10" s="104"/>
      <c r="FG10" s="101"/>
      <c r="FH10" s="101"/>
      <c r="FI10" s="101"/>
      <c r="FJ10" s="101"/>
      <c r="FK10" s="101"/>
      <c r="FL10" s="101"/>
      <c r="FM10" s="101"/>
    </row>
    <row r="11" spans="1:169" s="1" customFormat="1" ht="42" customHeight="1">
      <c r="A11" s="213">
        <v>3</v>
      </c>
      <c r="B11" s="214"/>
      <c r="C11" s="214"/>
      <c r="D11" s="214"/>
      <c r="E11" s="214"/>
      <c r="F11" s="214"/>
      <c r="G11" s="215"/>
      <c r="H11" s="13"/>
      <c r="I11" s="223" t="s">
        <v>170</v>
      </c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4"/>
      <c r="BN11" s="221" t="s">
        <v>174</v>
      </c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36">
        <v>0</v>
      </c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7"/>
      <c r="FF11" s="104"/>
      <c r="FG11" s="101"/>
      <c r="FH11" s="101"/>
      <c r="FI11" s="101"/>
      <c r="FJ11" s="101"/>
      <c r="FK11" s="101"/>
      <c r="FL11" s="101"/>
      <c r="FM11" s="101"/>
    </row>
    <row r="12" spans="1:169" s="1" customFormat="1" ht="34.5" customHeight="1">
      <c r="A12" s="240">
        <v>4</v>
      </c>
      <c r="B12" s="241"/>
      <c r="C12" s="241"/>
      <c r="D12" s="241"/>
      <c r="E12" s="241"/>
      <c r="F12" s="241"/>
      <c r="G12" s="242"/>
      <c r="H12" s="13"/>
      <c r="I12" s="223" t="s">
        <v>171</v>
      </c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4"/>
      <c r="BN12" s="221" t="s">
        <v>174</v>
      </c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35">
        <v>0</v>
      </c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8"/>
      <c r="FF12" s="105"/>
      <c r="FG12" s="101"/>
      <c r="FH12" s="101"/>
      <c r="FI12" s="101"/>
      <c r="FJ12" s="101"/>
      <c r="FK12" s="101"/>
      <c r="FL12" s="101"/>
      <c r="FM12" s="101"/>
    </row>
    <row r="13" spans="1:169" s="1" customFormat="1" ht="45.75" customHeight="1">
      <c r="A13" s="213">
        <v>5</v>
      </c>
      <c r="B13" s="214"/>
      <c r="C13" s="214"/>
      <c r="D13" s="214"/>
      <c r="E13" s="214"/>
      <c r="F13" s="214"/>
      <c r="G13" s="215"/>
      <c r="H13" s="13"/>
      <c r="I13" s="223" t="s">
        <v>113</v>
      </c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4"/>
      <c r="BN13" s="221" t="s">
        <v>174</v>
      </c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35">
        <f>DJ11*DJ9+DJ12*DJ10</f>
        <v>0</v>
      </c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8"/>
      <c r="FF13" s="105"/>
      <c r="FG13" s="101"/>
      <c r="FH13" s="101"/>
      <c r="FI13" s="101"/>
      <c r="FJ13" s="101"/>
      <c r="FK13" s="101"/>
      <c r="FL13" s="101"/>
      <c r="FM13" s="101"/>
    </row>
    <row r="14" spans="1:169" s="1" customFormat="1" ht="11.25" customHeight="1">
      <c r="A14" s="106"/>
      <c r="B14" s="106"/>
      <c r="C14" s="106"/>
      <c r="D14" s="106"/>
      <c r="E14" s="106"/>
      <c r="F14" s="106"/>
      <c r="G14" s="106"/>
      <c r="H14" s="107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1"/>
      <c r="FH14" s="101"/>
      <c r="FI14" s="101"/>
      <c r="FJ14" s="101"/>
      <c r="FK14" s="101"/>
      <c r="FL14" s="101"/>
      <c r="FM14" s="101"/>
    </row>
    <row r="15" spans="11:158" ht="15">
      <c r="K15" s="216" t="s">
        <v>132</v>
      </c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O15" s="216" t="s">
        <v>230</v>
      </c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</row>
    <row r="16" spans="26:157" ht="15">
      <c r="Z16" s="217" t="s">
        <v>11</v>
      </c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BS16" s="217" t="s">
        <v>12</v>
      </c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DV16" s="217" t="s">
        <v>13</v>
      </c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</row>
  </sheetData>
  <sheetProtection/>
  <mergeCells count="34">
    <mergeCell ref="A13:G13"/>
    <mergeCell ref="I13:BM13"/>
    <mergeCell ref="BN13:DI13"/>
    <mergeCell ref="DJ13:FE13"/>
    <mergeCell ref="Z16:AQ16"/>
    <mergeCell ref="BS16:CQ16"/>
    <mergeCell ref="DV16:FA16"/>
    <mergeCell ref="K15:BC15"/>
    <mergeCell ref="BO15:CR15"/>
    <mergeCell ref="DR15:FB15"/>
    <mergeCell ref="A11:G11"/>
    <mergeCell ref="I11:BM11"/>
    <mergeCell ref="BN11:DI11"/>
    <mergeCell ref="DJ11:FE11"/>
    <mergeCell ref="A12:G12"/>
    <mergeCell ref="I12:BM12"/>
    <mergeCell ref="BN12:DI12"/>
    <mergeCell ref="DJ12:FE12"/>
    <mergeCell ref="A9:G9"/>
    <mergeCell ref="I9:BM9"/>
    <mergeCell ref="BN9:DI9"/>
    <mergeCell ref="DJ9:FE9"/>
    <mergeCell ref="A10:G10"/>
    <mergeCell ref="H10:BM10"/>
    <mergeCell ref="BN10:DI10"/>
    <mergeCell ref="DJ10:FE10"/>
    <mergeCell ref="A2:FE2"/>
    <mergeCell ref="A5:FE5"/>
    <mergeCell ref="A8:G8"/>
    <mergeCell ref="H8:BM8"/>
    <mergeCell ref="BN8:DI8"/>
    <mergeCell ref="DJ8:FE8"/>
    <mergeCell ref="A6:FE6"/>
    <mergeCell ref="A7:FE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6"/>
  <sheetViews>
    <sheetView tabSelected="1" view="pageBreakPreview" zoomScale="80" zoomScaleSheetLayoutView="80" zoomScalePageLayoutView="0" workbookViewId="0" topLeftCell="A1">
      <selection activeCell="Q7" sqref="Q7"/>
    </sheetView>
  </sheetViews>
  <sheetFormatPr defaultColWidth="9.00390625" defaultRowHeight="12.75"/>
  <cols>
    <col min="18" max="18" width="10.375" style="0" customWidth="1"/>
  </cols>
  <sheetData>
    <row r="1" spans="1:27" ht="12.75">
      <c r="A1" s="126" t="s">
        <v>179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>
        <v>2018</v>
      </c>
      <c r="T1" t="s">
        <v>180</v>
      </c>
      <c r="U1" s="126"/>
      <c r="V1" s="126"/>
      <c r="W1" s="126"/>
      <c r="X1" s="126"/>
      <c r="Y1" s="126"/>
      <c r="Z1" s="126"/>
      <c r="AA1" s="126"/>
    </row>
    <row r="2" spans="1:20" ht="15.75" thickBot="1">
      <c r="A2" s="251" t="s">
        <v>181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1:27" ht="13.5" thickBot="1">
      <c r="A3" s="253" t="s">
        <v>182</v>
      </c>
      <c r="B3" s="254"/>
      <c r="C3" s="254"/>
      <c r="D3" s="254"/>
      <c r="E3" s="254"/>
      <c r="F3" s="254"/>
      <c r="G3" s="254"/>
      <c r="H3" s="254"/>
      <c r="I3" s="255"/>
      <c r="J3" s="254" t="s">
        <v>183</v>
      </c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6"/>
      <c r="W3" s="257" t="s">
        <v>184</v>
      </c>
      <c r="X3" s="259" t="s">
        <v>185</v>
      </c>
      <c r="Y3" s="260"/>
      <c r="Z3" s="261"/>
      <c r="AA3" s="265" t="s">
        <v>186</v>
      </c>
    </row>
    <row r="4" spans="1:27" ht="13.5" thickBot="1">
      <c r="A4" s="267" t="s">
        <v>187</v>
      </c>
      <c r="B4" s="267" t="s">
        <v>188</v>
      </c>
      <c r="C4" s="267" t="s">
        <v>189</v>
      </c>
      <c r="D4" s="267" t="s">
        <v>190</v>
      </c>
      <c r="E4" s="267" t="s">
        <v>191</v>
      </c>
      <c r="F4" s="267" t="s">
        <v>192</v>
      </c>
      <c r="G4" s="267" t="s">
        <v>193</v>
      </c>
      <c r="H4" s="267" t="s">
        <v>194</v>
      </c>
      <c r="I4" s="267" t="s">
        <v>195</v>
      </c>
      <c r="J4" s="265" t="s">
        <v>196</v>
      </c>
      <c r="K4" s="267" t="s">
        <v>197</v>
      </c>
      <c r="L4" s="267" t="s">
        <v>198</v>
      </c>
      <c r="M4" s="253" t="s">
        <v>199</v>
      </c>
      <c r="N4" s="254"/>
      <c r="O4" s="254"/>
      <c r="P4" s="254"/>
      <c r="Q4" s="254"/>
      <c r="R4" s="254"/>
      <c r="S4" s="254"/>
      <c r="T4" s="254"/>
      <c r="U4" s="256"/>
      <c r="V4" s="267" t="s">
        <v>200</v>
      </c>
      <c r="W4" s="258"/>
      <c r="X4" s="262"/>
      <c r="Y4" s="263"/>
      <c r="Z4" s="264"/>
      <c r="AA4" s="266"/>
    </row>
    <row r="5" spans="1:27" ht="13.5" thickBot="1">
      <c r="A5" s="268"/>
      <c r="B5" s="268"/>
      <c r="C5" s="268"/>
      <c r="D5" s="268"/>
      <c r="E5" s="268"/>
      <c r="F5" s="268"/>
      <c r="G5" s="268"/>
      <c r="H5" s="268"/>
      <c r="I5" s="268"/>
      <c r="J5" s="266"/>
      <c r="K5" s="268"/>
      <c r="L5" s="268"/>
      <c r="M5" s="267" t="s">
        <v>201</v>
      </c>
      <c r="N5" s="253" t="s">
        <v>202</v>
      </c>
      <c r="O5" s="254"/>
      <c r="P5" s="256"/>
      <c r="Q5" s="253" t="s">
        <v>203</v>
      </c>
      <c r="R5" s="254"/>
      <c r="S5" s="254"/>
      <c r="T5" s="256"/>
      <c r="U5" s="267" t="s">
        <v>204</v>
      </c>
      <c r="V5" s="268"/>
      <c r="W5" s="258"/>
      <c r="X5" s="269" t="s">
        <v>205</v>
      </c>
      <c r="Y5" s="267" t="s">
        <v>206</v>
      </c>
      <c r="Z5" s="267" t="s">
        <v>207</v>
      </c>
      <c r="AA5" s="266"/>
    </row>
    <row r="6" spans="1:27" ht="59.25" thickBot="1">
      <c r="A6" s="268"/>
      <c r="B6" s="268"/>
      <c r="C6" s="268"/>
      <c r="D6" s="268"/>
      <c r="E6" s="268"/>
      <c r="F6" s="268"/>
      <c r="G6" s="268"/>
      <c r="H6" s="268"/>
      <c r="I6" s="268"/>
      <c r="J6" s="266"/>
      <c r="K6" s="268"/>
      <c r="L6" s="268"/>
      <c r="M6" s="268"/>
      <c r="N6" s="128" t="s">
        <v>208</v>
      </c>
      <c r="O6" s="128" t="s">
        <v>209</v>
      </c>
      <c r="P6" s="128" t="s">
        <v>210</v>
      </c>
      <c r="Q6" s="128" t="s">
        <v>211</v>
      </c>
      <c r="R6" s="128" t="s">
        <v>212</v>
      </c>
      <c r="S6" s="128" t="s">
        <v>213</v>
      </c>
      <c r="T6" s="128" t="s">
        <v>214</v>
      </c>
      <c r="U6" s="268"/>
      <c r="V6" s="268"/>
      <c r="W6" s="258"/>
      <c r="X6" s="270"/>
      <c r="Y6" s="268"/>
      <c r="Z6" s="268"/>
      <c r="AA6" s="266"/>
    </row>
    <row r="7" spans="1:27" ht="13.5" thickBot="1">
      <c r="A7" s="129">
        <v>1</v>
      </c>
      <c r="B7" s="129">
        <v>2</v>
      </c>
      <c r="C7" s="129">
        <v>3</v>
      </c>
      <c r="D7" s="129">
        <v>4</v>
      </c>
      <c r="E7" s="129">
        <v>5</v>
      </c>
      <c r="F7" s="129">
        <v>6</v>
      </c>
      <c r="G7" s="129">
        <v>7</v>
      </c>
      <c r="H7" s="129">
        <v>8</v>
      </c>
      <c r="I7" s="129">
        <v>9</v>
      </c>
      <c r="J7" s="129">
        <v>10</v>
      </c>
      <c r="K7" s="129">
        <v>11</v>
      </c>
      <c r="L7" s="129">
        <v>12</v>
      </c>
      <c r="M7" s="129">
        <v>13</v>
      </c>
      <c r="N7" s="129">
        <v>14</v>
      </c>
      <c r="O7" s="129">
        <v>15</v>
      </c>
      <c r="P7" s="129">
        <v>16</v>
      </c>
      <c r="Q7" s="129">
        <v>17</v>
      </c>
      <c r="R7" s="129">
        <v>18</v>
      </c>
      <c r="S7" s="129">
        <v>19</v>
      </c>
      <c r="T7" s="129">
        <v>20</v>
      </c>
      <c r="U7" s="129">
        <v>21</v>
      </c>
      <c r="V7" s="129">
        <v>22</v>
      </c>
      <c r="W7" s="129">
        <v>23</v>
      </c>
      <c r="X7" s="129">
        <v>24</v>
      </c>
      <c r="Y7" s="129">
        <v>25</v>
      </c>
      <c r="Z7" s="129">
        <v>26</v>
      </c>
      <c r="AA7" s="129">
        <v>27</v>
      </c>
    </row>
    <row r="8" spans="1:27" ht="12.7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</row>
    <row r="9" spans="1:27" ht="12.75">
      <c r="A9" s="271" t="s">
        <v>216</v>
      </c>
      <c r="B9" s="271"/>
      <c r="C9" s="271"/>
      <c r="D9" s="271"/>
      <c r="E9" s="271"/>
      <c r="F9" s="271"/>
      <c r="G9" s="271"/>
      <c r="H9" s="131" t="s">
        <v>217</v>
      </c>
      <c r="I9" s="130">
        <v>0</v>
      </c>
      <c r="J9" s="131" t="s">
        <v>218</v>
      </c>
      <c r="K9" s="131" t="s">
        <v>218</v>
      </c>
      <c r="L9" s="131" t="s">
        <v>218</v>
      </c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</row>
    <row r="10" spans="1:27" ht="12.75">
      <c r="A10" s="272" t="s">
        <v>219</v>
      </c>
      <c r="B10" s="272"/>
      <c r="C10" s="272"/>
      <c r="D10" s="272"/>
      <c r="E10" s="272"/>
      <c r="F10" s="272"/>
      <c r="G10" s="272"/>
      <c r="H10" s="131" t="s">
        <v>215</v>
      </c>
      <c r="I10" s="130">
        <v>0</v>
      </c>
      <c r="J10" s="131" t="s">
        <v>218</v>
      </c>
      <c r="K10" s="131" t="s">
        <v>218</v>
      </c>
      <c r="L10" s="131" t="s">
        <v>218</v>
      </c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</row>
    <row r="11" spans="1:27" ht="12.75">
      <c r="A11" s="272" t="s">
        <v>220</v>
      </c>
      <c r="B11" s="272"/>
      <c r="C11" s="272"/>
      <c r="D11" s="272"/>
      <c r="E11" s="272"/>
      <c r="F11" s="272"/>
      <c r="G11" s="272"/>
      <c r="H11" s="131" t="s">
        <v>221</v>
      </c>
      <c r="I11" s="130">
        <v>0</v>
      </c>
      <c r="J11" s="131" t="s">
        <v>218</v>
      </c>
      <c r="K11" s="131" t="s">
        <v>218</v>
      </c>
      <c r="L11" s="131" t="s">
        <v>218</v>
      </c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</row>
    <row r="12" spans="1:27" ht="12.75">
      <c r="A12" s="272" t="s">
        <v>222</v>
      </c>
      <c r="B12" s="272"/>
      <c r="C12" s="272"/>
      <c r="D12" s="272"/>
      <c r="E12" s="272"/>
      <c r="F12" s="272"/>
      <c r="G12" s="272"/>
      <c r="H12" s="131" t="s">
        <v>223</v>
      </c>
      <c r="I12" s="130">
        <v>0</v>
      </c>
      <c r="J12" s="131" t="s">
        <v>218</v>
      </c>
      <c r="K12" s="131" t="s">
        <v>218</v>
      </c>
      <c r="L12" s="131" t="s">
        <v>218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</row>
    <row r="13" spans="1:27" ht="12.75">
      <c r="A13" s="271" t="s">
        <v>224</v>
      </c>
      <c r="B13" s="271"/>
      <c r="C13" s="271"/>
      <c r="D13" s="271"/>
      <c r="E13" s="271"/>
      <c r="F13" s="271"/>
      <c r="G13" s="271"/>
      <c r="H13" s="131" t="s">
        <v>225</v>
      </c>
      <c r="I13" s="130">
        <v>0</v>
      </c>
      <c r="J13" s="131" t="s">
        <v>218</v>
      </c>
      <c r="K13" s="131" t="s">
        <v>218</v>
      </c>
      <c r="L13" s="131" t="s">
        <v>218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</row>
    <row r="15" spans="7:12" ht="12.75">
      <c r="G15" s="273" t="s">
        <v>132</v>
      </c>
      <c r="H15" s="273"/>
      <c r="I15" s="273"/>
      <c r="K15" s="273" t="s">
        <v>230</v>
      </c>
      <c r="L15" s="273"/>
    </row>
    <row r="16" spans="7:14" ht="13.5">
      <c r="G16" s="274" t="s">
        <v>226</v>
      </c>
      <c r="H16" s="274"/>
      <c r="I16" s="274"/>
      <c r="J16" s="132"/>
      <c r="K16" s="275" t="s">
        <v>227</v>
      </c>
      <c r="L16" s="275"/>
      <c r="M16" s="132"/>
      <c r="N16" s="133" t="s">
        <v>228</v>
      </c>
    </row>
  </sheetData>
  <sheetProtection/>
  <mergeCells count="36">
    <mergeCell ref="A12:G12"/>
    <mergeCell ref="A13:G13"/>
    <mergeCell ref="G15:I15"/>
    <mergeCell ref="K15:L15"/>
    <mergeCell ref="G16:I16"/>
    <mergeCell ref="K16:L16"/>
    <mergeCell ref="X5:X6"/>
    <mergeCell ref="Y5:Y6"/>
    <mergeCell ref="Z5:Z6"/>
    <mergeCell ref="A9:G9"/>
    <mergeCell ref="A10:G10"/>
    <mergeCell ref="A11:G11"/>
    <mergeCell ref="K4:K6"/>
    <mergeCell ref="L4:L6"/>
    <mergeCell ref="M4:U4"/>
    <mergeCell ref="V4:V6"/>
    <mergeCell ref="M5:M6"/>
    <mergeCell ref="N5:P5"/>
    <mergeCell ref="Q5:T5"/>
    <mergeCell ref="U5:U6"/>
    <mergeCell ref="E4:E6"/>
    <mergeCell ref="F4:F6"/>
    <mergeCell ref="G4:G6"/>
    <mergeCell ref="H4:H6"/>
    <mergeCell ref="I4:I6"/>
    <mergeCell ref="J4:J6"/>
    <mergeCell ref="A2:T2"/>
    <mergeCell ref="A3:I3"/>
    <mergeCell ref="J3:V3"/>
    <mergeCell ref="W3:W6"/>
    <mergeCell ref="X3:Z4"/>
    <mergeCell ref="AA3:AA6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1">
      <selection activeCell="B19" sqref="B19"/>
    </sheetView>
  </sheetViews>
  <sheetFormatPr defaultColWidth="0.875" defaultRowHeight="12.75"/>
  <cols>
    <col min="1" max="1" width="21.75390625" style="8" customWidth="1"/>
    <col min="2" max="2" width="79.625" style="8" customWidth="1"/>
    <col min="3" max="3" width="5.125" style="8" customWidth="1"/>
    <col min="4" max="4" width="12.25390625" style="8" customWidth="1"/>
    <col min="5" max="5" width="8.625" style="8" customWidth="1"/>
    <col min="6" max="16384" width="0.875" style="2" customWidth="1"/>
  </cols>
  <sheetData>
    <row r="1" spans="1:5" s="1" customFormat="1" ht="15.75">
      <c r="A1" s="5"/>
      <c r="B1" s="5"/>
      <c r="C1" s="5"/>
      <c r="D1" s="5"/>
      <c r="E1" s="5"/>
    </row>
    <row r="2" spans="1:5" s="1" customFormat="1" ht="15.75">
      <c r="A2" s="5"/>
      <c r="B2" s="5"/>
      <c r="C2" s="5"/>
      <c r="D2" s="5"/>
      <c r="E2" s="5"/>
    </row>
    <row r="3" spans="1:5" s="5" customFormat="1" ht="30" customHeight="1">
      <c r="A3" s="152" t="s">
        <v>15</v>
      </c>
      <c r="B3" s="152"/>
      <c r="C3" s="152"/>
      <c r="D3" s="152"/>
      <c r="E3" s="152"/>
    </row>
    <row r="4" spans="1:5" s="1" customFormat="1" ht="24.75" customHeight="1">
      <c r="A4" s="21"/>
      <c r="B4" s="25" t="str">
        <f>'Форма 1.1 '!B11</f>
        <v>АО "Оскольский завод металлургического машиностроения"</v>
      </c>
      <c r="C4" s="21" t="s">
        <v>71</v>
      </c>
      <c r="D4" s="26">
        <f>'Форма 1.1 '!F11</f>
        <v>2018</v>
      </c>
      <c r="E4" s="5" t="s">
        <v>72</v>
      </c>
    </row>
    <row r="5" spans="1:5" s="3" customFormat="1" ht="21" customHeight="1">
      <c r="A5" s="21"/>
      <c r="B5" s="22" t="s">
        <v>16</v>
      </c>
      <c r="C5" s="21"/>
      <c r="D5" s="5"/>
      <c r="E5" s="5"/>
    </row>
    <row r="6" spans="1:5" s="1" customFormat="1" ht="13.5" customHeight="1" thickBot="1">
      <c r="A6" s="5"/>
      <c r="B6" s="5"/>
      <c r="C6" s="5"/>
      <c r="D6" s="5"/>
      <c r="E6" s="5"/>
    </row>
    <row r="7" spans="1:5" s="1" customFormat="1" ht="27" customHeight="1">
      <c r="A7" s="154" t="s">
        <v>17</v>
      </c>
      <c r="B7" s="155"/>
      <c r="C7" s="164">
        <f>MAX('Форма 1.1 '!E16:G27)</f>
        <v>3</v>
      </c>
      <c r="D7" s="165"/>
      <c r="E7" s="166"/>
    </row>
    <row r="8" spans="1:5" s="1" customFormat="1" ht="27" customHeight="1">
      <c r="A8" s="156" t="s">
        <v>75</v>
      </c>
      <c r="B8" s="157"/>
      <c r="C8" s="160">
        <f>SUM('Форма 1.1 '!D16:D27)</f>
        <v>0</v>
      </c>
      <c r="D8" s="160"/>
      <c r="E8" s="161"/>
    </row>
    <row r="9" spans="1:5" s="1" customFormat="1" ht="27" customHeight="1" thickBot="1">
      <c r="A9" s="158" t="s">
        <v>76</v>
      </c>
      <c r="B9" s="159"/>
      <c r="C9" s="162">
        <f>IF(C7=0,0,C8/C7)</f>
        <v>0</v>
      </c>
      <c r="D9" s="162"/>
      <c r="E9" s="163"/>
    </row>
    <row r="11" spans="1:5" ht="15.75">
      <c r="A11" s="7" t="s">
        <v>132</v>
      </c>
      <c r="B11" s="98" t="s">
        <v>230</v>
      </c>
      <c r="C11" s="149" t="s">
        <v>73</v>
      </c>
      <c r="D11" s="149"/>
      <c r="E11" s="149"/>
    </row>
    <row r="12" spans="1:5" ht="15.75">
      <c r="A12" s="22" t="s">
        <v>11</v>
      </c>
      <c r="B12" s="22" t="s">
        <v>12</v>
      </c>
      <c r="C12" s="153" t="s">
        <v>13</v>
      </c>
      <c r="D12" s="153"/>
      <c r="E12" s="153"/>
    </row>
    <row r="13" ht="3" customHeight="1"/>
  </sheetData>
  <sheetProtection/>
  <mergeCells count="9">
    <mergeCell ref="A3:E3"/>
    <mergeCell ref="C11:E11"/>
    <mergeCell ref="C12:E12"/>
    <mergeCell ref="A7:B7"/>
    <mergeCell ref="A8:B8"/>
    <mergeCell ref="A9:B9"/>
    <mergeCell ref="C8:E8"/>
    <mergeCell ref="C9:E9"/>
    <mergeCell ref="C7:E7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view="pageBreakPreview" zoomScaleSheetLayoutView="100" zoomScalePageLayoutView="0" workbookViewId="0" topLeftCell="A1">
      <selection activeCell="B15" sqref="B15:C15"/>
    </sheetView>
  </sheetViews>
  <sheetFormatPr defaultColWidth="0.875" defaultRowHeight="12.75"/>
  <cols>
    <col min="1" max="1" width="35.75390625" style="8" customWidth="1"/>
    <col min="2" max="2" width="21.75390625" style="8" customWidth="1"/>
    <col min="3" max="3" width="29.00390625" style="8" customWidth="1"/>
    <col min="4" max="4" width="35.625" style="8" customWidth="1"/>
    <col min="5" max="5" width="13.875" style="8" customWidth="1"/>
    <col min="6" max="7" width="11.375" style="8" customWidth="1"/>
    <col min="8" max="16384" width="0.875" style="2" customWidth="1"/>
  </cols>
  <sheetData>
    <row r="1" ht="12.75" customHeight="1"/>
    <row r="2" spans="1:7" s="5" customFormat="1" ht="80.25" customHeight="1">
      <c r="A2" s="173" t="s">
        <v>134</v>
      </c>
      <c r="B2" s="173"/>
      <c r="C2" s="173"/>
      <c r="D2" s="173"/>
      <c r="E2" s="173"/>
      <c r="F2" s="119"/>
      <c r="G2" s="119"/>
    </row>
    <row r="3" spans="1:7" s="1" customFormat="1" ht="15.75" customHeight="1">
      <c r="A3" s="7"/>
      <c r="B3" s="168" t="str">
        <f>'Форма 1.1 '!B11</f>
        <v>АО "Оскольский завод металлургического машиностроения"</v>
      </c>
      <c r="C3" s="168"/>
      <c r="D3" s="168"/>
      <c r="E3" s="21"/>
      <c r="F3" s="21"/>
      <c r="G3" s="21"/>
    </row>
    <row r="4" spans="1:7" s="3" customFormat="1" ht="12.75" customHeight="1">
      <c r="A4" s="7"/>
      <c r="B4" s="169" t="s">
        <v>16</v>
      </c>
      <c r="C4" s="169"/>
      <c r="D4" s="169"/>
      <c r="E4" s="18"/>
      <c r="F4" s="18"/>
      <c r="G4" s="18"/>
    </row>
    <row r="5" spans="1:7" s="1" customFormat="1" ht="13.5" customHeight="1" thickBot="1">
      <c r="A5" s="5"/>
      <c r="B5" s="5"/>
      <c r="C5" s="5"/>
      <c r="D5" s="5"/>
      <c r="E5" s="5"/>
      <c r="F5" s="5"/>
      <c r="G5" s="5"/>
    </row>
    <row r="6" spans="1:4" s="1" customFormat="1" ht="37.5" customHeight="1">
      <c r="A6" s="170" t="s">
        <v>135</v>
      </c>
      <c r="B6" s="172" t="s">
        <v>136</v>
      </c>
      <c r="C6" s="172"/>
      <c r="D6" s="172"/>
    </row>
    <row r="7" spans="1:4" s="1" customFormat="1" ht="18.75" customHeight="1">
      <c r="A7" s="171"/>
      <c r="B7" s="172"/>
      <c r="C7" s="172"/>
      <c r="D7" s="172"/>
    </row>
    <row r="8" spans="1:4" s="1" customFormat="1" ht="66.75" customHeight="1">
      <c r="A8" s="30" t="s">
        <v>137</v>
      </c>
      <c r="B8" s="176">
        <v>3</v>
      </c>
      <c r="C8" s="176"/>
      <c r="D8" s="176"/>
    </row>
    <row r="9" spans="1:4" s="1" customFormat="1" ht="71.25" customHeight="1">
      <c r="A9" s="30" t="s">
        <v>138</v>
      </c>
      <c r="B9" s="167">
        <v>0</v>
      </c>
      <c r="C9" s="167"/>
      <c r="D9" s="167"/>
    </row>
    <row r="10" spans="1:4" s="1" customFormat="1" ht="57" customHeight="1">
      <c r="A10" s="112" t="s">
        <v>139</v>
      </c>
      <c r="B10" s="167">
        <v>0</v>
      </c>
      <c r="C10" s="167"/>
      <c r="D10" s="167"/>
    </row>
    <row r="11" spans="1:7" s="3" customFormat="1" ht="20.25" customHeight="1">
      <c r="A11" s="174"/>
      <c r="B11" s="174"/>
      <c r="C11" s="174"/>
      <c r="D11" s="174"/>
      <c r="E11" s="174"/>
      <c r="F11" s="174"/>
      <c r="G11" s="174"/>
    </row>
    <row r="12" spans="1:6" s="1" customFormat="1" ht="15.75">
      <c r="A12" s="5"/>
      <c r="B12" s="5"/>
      <c r="C12" s="5"/>
      <c r="D12" s="5"/>
      <c r="E12" s="5"/>
      <c r="F12" s="5"/>
    </row>
    <row r="13" spans="1:6" s="1" customFormat="1" ht="28.5" customHeight="1">
      <c r="A13" s="5"/>
      <c r="B13" s="149"/>
      <c r="C13" s="149"/>
      <c r="D13" s="149"/>
      <c r="E13" s="149"/>
      <c r="F13" s="149"/>
    </row>
    <row r="14" spans="1:6" s="1" customFormat="1" ht="13.5" customHeight="1">
      <c r="A14" s="98" t="s">
        <v>132</v>
      </c>
      <c r="B14" s="175" t="s">
        <v>230</v>
      </c>
      <c r="C14" s="175"/>
      <c r="D14" s="18"/>
      <c r="E14" s="153"/>
      <c r="F14" s="153"/>
    </row>
    <row r="15" spans="1:5" s="1" customFormat="1" ht="15.75">
      <c r="A15" s="22" t="s">
        <v>11</v>
      </c>
      <c r="B15" s="169" t="s">
        <v>12</v>
      </c>
      <c r="C15" s="169"/>
      <c r="D15" s="169" t="s">
        <v>13</v>
      </c>
      <c r="E15" s="149"/>
    </row>
    <row r="16" spans="1:6" s="1" customFormat="1" ht="15.75">
      <c r="A16" s="5"/>
      <c r="B16" s="5"/>
      <c r="C16" s="5"/>
      <c r="D16" s="5"/>
      <c r="E16" s="5"/>
      <c r="F16" s="5"/>
    </row>
    <row r="17" spans="1:7" s="3" customFormat="1" ht="15.75">
      <c r="A17" s="5"/>
      <c r="B17" s="5"/>
      <c r="C17" s="5"/>
      <c r="D17" s="5"/>
      <c r="E17" s="5"/>
      <c r="F17" s="5"/>
      <c r="G17" s="5"/>
    </row>
    <row r="18" spans="1:7" s="1" customFormat="1" ht="18.75">
      <c r="A18" s="5"/>
      <c r="B18" s="28"/>
      <c r="C18" s="5"/>
      <c r="D18" s="5"/>
      <c r="E18" s="5"/>
      <c r="F18" s="5"/>
      <c r="G18" s="5"/>
    </row>
    <row r="19" spans="1:7" s="1" customFormat="1" ht="16.5" customHeight="1">
      <c r="A19" s="5"/>
      <c r="B19" s="5"/>
      <c r="C19" s="5"/>
      <c r="D19" s="5"/>
      <c r="E19" s="5"/>
      <c r="F19" s="5"/>
      <c r="G19" s="5"/>
    </row>
  </sheetData>
  <sheetProtection/>
  <mergeCells count="15">
    <mergeCell ref="A11:G11"/>
    <mergeCell ref="B15:C15"/>
    <mergeCell ref="B14:C14"/>
    <mergeCell ref="D13:F13"/>
    <mergeCell ref="E14:F14"/>
    <mergeCell ref="B13:C13"/>
    <mergeCell ref="D15:E15"/>
    <mergeCell ref="B10:D10"/>
    <mergeCell ref="B3:D3"/>
    <mergeCell ref="B4:D4"/>
    <mergeCell ref="A6:A7"/>
    <mergeCell ref="B6:D7"/>
    <mergeCell ref="A2:E2"/>
    <mergeCell ref="B8:D8"/>
    <mergeCell ref="B9:D9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r:id="rId1"/>
  <rowBreaks count="1" manualBreakCount="1">
    <brk id="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view="pageBreakPreview" zoomScaleSheetLayoutView="100" zoomScalePageLayoutView="0" workbookViewId="0" topLeftCell="A1">
      <selection activeCell="B8" sqref="B8:D8"/>
    </sheetView>
  </sheetViews>
  <sheetFormatPr defaultColWidth="0.875" defaultRowHeight="12.75"/>
  <cols>
    <col min="1" max="1" width="35.75390625" style="8" customWidth="1"/>
    <col min="2" max="2" width="21.75390625" style="8" customWidth="1"/>
    <col min="3" max="3" width="29.00390625" style="8" customWidth="1"/>
    <col min="4" max="4" width="35.625" style="8" customWidth="1"/>
    <col min="5" max="5" width="13.875" style="8" customWidth="1"/>
    <col min="6" max="7" width="11.375" style="8" customWidth="1"/>
    <col min="8" max="16384" width="0.875" style="2" customWidth="1"/>
  </cols>
  <sheetData>
    <row r="1" ht="12.75" customHeight="1"/>
    <row r="2" spans="1:7" s="5" customFormat="1" ht="80.25" customHeight="1">
      <c r="A2" s="173" t="s">
        <v>140</v>
      </c>
      <c r="B2" s="173"/>
      <c r="C2" s="173"/>
      <c r="D2" s="173"/>
      <c r="E2" s="173"/>
      <c r="F2" s="119"/>
      <c r="G2" s="119"/>
    </row>
    <row r="3" spans="1:7" s="1" customFormat="1" ht="33.75" customHeight="1">
      <c r="A3" s="7"/>
      <c r="B3" s="168" t="str">
        <f>'Форма 1.1 '!B11</f>
        <v>АО "Оскольский завод металлургического машиностроения"</v>
      </c>
      <c r="C3" s="168"/>
      <c r="D3" s="168"/>
      <c r="E3" s="21"/>
      <c r="F3" s="21"/>
      <c r="G3" s="21"/>
    </row>
    <row r="4" spans="1:7" s="3" customFormat="1" ht="12.75" customHeight="1">
      <c r="A4" s="7"/>
      <c r="B4" s="169" t="s">
        <v>16</v>
      </c>
      <c r="C4" s="169"/>
      <c r="D4" s="169"/>
      <c r="E4" s="18"/>
      <c r="F4" s="18"/>
      <c r="G4" s="18"/>
    </row>
    <row r="5" spans="1:7" s="1" customFormat="1" ht="13.5" customHeight="1" thickBot="1">
      <c r="A5" s="5"/>
      <c r="B5" s="5"/>
      <c r="C5" s="5"/>
      <c r="D5" s="5"/>
      <c r="E5" s="5"/>
      <c r="F5" s="5"/>
      <c r="G5" s="5"/>
    </row>
    <row r="6" spans="1:4" s="1" customFormat="1" ht="37.5" customHeight="1">
      <c r="A6" s="170" t="s">
        <v>135</v>
      </c>
      <c r="B6" s="172" t="s">
        <v>136</v>
      </c>
      <c r="C6" s="172"/>
      <c r="D6" s="172"/>
    </row>
    <row r="7" spans="1:4" s="1" customFormat="1" ht="18.75" customHeight="1">
      <c r="A7" s="171"/>
      <c r="B7" s="172"/>
      <c r="C7" s="172"/>
      <c r="D7" s="172"/>
    </row>
    <row r="8" spans="1:4" s="1" customFormat="1" ht="37.5" customHeight="1">
      <c r="A8" s="113" t="s">
        <v>141</v>
      </c>
      <c r="B8" s="176">
        <v>0</v>
      </c>
      <c r="C8" s="176"/>
      <c r="D8" s="176"/>
    </row>
    <row r="9" spans="1:7" s="1" customFormat="1" ht="15.75">
      <c r="A9" s="5"/>
      <c r="B9" s="5"/>
      <c r="C9" s="5"/>
      <c r="D9" s="5"/>
      <c r="E9" s="5"/>
      <c r="F9" s="5"/>
      <c r="G9" s="5"/>
    </row>
    <row r="10" spans="1:7" s="1" customFormat="1" ht="28.5" customHeight="1">
      <c r="A10" s="5"/>
      <c r="B10" s="5"/>
      <c r="C10" s="149"/>
      <c r="D10" s="149"/>
      <c r="E10" s="149"/>
      <c r="F10" s="149"/>
      <c r="G10" s="149"/>
    </row>
    <row r="11" spans="1:5" s="1" customFormat="1" ht="13.5" customHeight="1">
      <c r="A11" s="98" t="s">
        <v>132</v>
      </c>
      <c r="B11" s="175" t="s">
        <v>230</v>
      </c>
      <c r="C11" s="175"/>
      <c r="D11" s="175"/>
      <c r="E11" s="175"/>
    </row>
    <row r="12" spans="1:5" s="1" customFormat="1" ht="15.75">
      <c r="A12" s="22" t="s">
        <v>11</v>
      </c>
      <c r="B12" s="169" t="s">
        <v>12</v>
      </c>
      <c r="C12" s="169"/>
      <c r="D12" s="169" t="s">
        <v>13</v>
      </c>
      <c r="E12" s="169"/>
    </row>
    <row r="13" spans="1:5" s="1" customFormat="1" ht="15.75">
      <c r="A13" s="5"/>
      <c r="B13" s="5"/>
      <c r="C13" s="5"/>
      <c r="D13" s="5"/>
      <c r="E13" s="5"/>
    </row>
    <row r="14" spans="1:7" s="3" customFormat="1" ht="15.75">
      <c r="A14" s="5"/>
      <c r="B14" s="5"/>
      <c r="C14" s="5"/>
      <c r="D14" s="5"/>
      <c r="E14" s="5"/>
      <c r="F14" s="5"/>
      <c r="G14" s="5"/>
    </row>
    <row r="15" spans="1:7" s="1" customFormat="1" ht="18.75">
      <c r="A15" s="5"/>
      <c r="B15" s="28"/>
      <c r="C15" s="5"/>
      <c r="D15" s="5"/>
      <c r="E15" s="5"/>
      <c r="F15" s="5"/>
      <c r="G15" s="5"/>
    </row>
    <row r="16" spans="1:7" s="1" customFormat="1" ht="16.5" customHeight="1">
      <c r="A16" s="5"/>
      <c r="B16" s="5"/>
      <c r="C16" s="5"/>
      <c r="D16" s="5"/>
      <c r="E16" s="5"/>
      <c r="F16" s="5"/>
      <c r="G16" s="5"/>
    </row>
  </sheetData>
  <sheetProtection/>
  <mergeCells count="12">
    <mergeCell ref="B3:D3"/>
    <mergeCell ref="B4:D4"/>
    <mergeCell ref="A6:A7"/>
    <mergeCell ref="B6:D7"/>
    <mergeCell ref="B8:D8"/>
    <mergeCell ref="A2:E2"/>
    <mergeCell ref="B12:C12"/>
    <mergeCell ref="D12:E12"/>
    <mergeCell ref="C10:D10"/>
    <mergeCell ref="E10:G10"/>
    <mergeCell ref="B11:C11"/>
    <mergeCell ref="D11:E11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r:id="rId1"/>
  <rowBreaks count="1" manualBreakCount="1">
    <brk id="1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view="pageBreakPreview" zoomScaleSheetLayoutView="100" zoomScalePageLayoutView="0" workbookViewId="0" topLeftCell="A1">
      <selection activeCell="C15" sqref="C15:D15"/>
    </sheetView>
  </sheetViews>
  <sheetFormatPr defaultColWidth="0.875" defaultRowHeight="12.75"/>
  <cols>
    <col min="1" max="1" width="35.75390625" style="8" customWidth="1"/>
    <col min="2" max="2" width="21.75390625" style="8" customWidth="1"/>
    <col min="3" max="3" width="29.00390625" style="8" customWidth="1"/>
    <col min="4" max="4" width="35.625" style="8" customWidth="1"/>
    <col min="5" max="5" width="13.875" style="8" customWidth="1"/>
    <col min="6" max="7" width="11.375" style="8" customWidth="1"/>
    <col min="8" max="16384" width="0.875" style="2" customWidth="1"/>
  </cols>
  <sheetData>
    <row r="1" ht="12.75" customHeight="1"/>
    <row r="2" spans="1:7" s="5" customFormat="1" ht="80.25" customHeight="1">
      <c r="A2" s="173" t="s">
        <v>178</v>
      </c>
      <c r="B2" s="173"/>
      <c r="C2" s="173"/>
      <c r="D2" s="173"/>
      <c r="E2" s="173"/>
      <c r="F2" s="173"/>
      <c r="G2" s="173"/>
    </row>
    <row r="3" spans="1:7" s="1" customFormat="1" ht="33.75" customHeight="1">
      <c r="A3" s="7"/>
      <c r="B3" s="168" t="str">
        <f>'Форма 1.1 '!B11</f>
        <v>АО "Оскольский завод металлургического машиностроения"</v>
      </c>
      <c r="C3" s="168"/>
      <c r="D3" s="168"/>
      <c r="E3" s="21"/>
      <c r="F3" s="21"/>
      <c r="G3" s="21"/>
    </row>
    <row r="4" spans="1:7" s="3" customFormat="1" ht="12.75" customHeight="1">
      <c r="A4" s="7"/>
      <c r="B4" s="169" t="s">
        <v>16</v>
      </c>
      <c r="C4" s="169"/>
      <c r="D4" s="169"/>
      <c r="E4" s="18"/>
      <c r="F4" s="18"/>
      <c r="G4" s="18"/>
    </row>
    <row r="5" spans="1:7" s="1" customFormat="1" ht="13.5" customHeight="1" thickBot="1">
      <c r="A5" s="5"/>
      <c r="B5" s="5"/>
      <c r="C5" s="5"/>
      <c r="D5" s="5"/>
      <c r="E5" s="5"/>
      <c r="F5" s="5"/>
      <c r="G5" s="5"/>
    </row>
    <row r="6" spans="1:7" s="1" customFormat="1" ht="37.5" customHeight="1">
      <c r="A6" s="188"/>
      <c r="B6" s="177" t="s">
        <v>81</v>
      </c>
      <c r="C6" s="178"/>
      <c r="D6" s="181" t="s">
        <v>18</v>
      </c>
      <c r="E6" s="137" t="s">
        <v>74</v>
      </c>
      <c r="F6" s="182"/>
      <c r="G6" s="183"/>
    </row>
    <row r="7" spans="1:7" s="1" customFormat="1" ht="18.75" customHeight="1">
      <c r="A7" s="189"/>
      <c r="B7" s="179"/>
      <c r="C7" s="180"/>
      <c r="D7" s="172"/>
      <c r="E7" s="27">
        <v>2018</v>
      </c>
      <c r="F7" s="27">
        <v>2019</v>
      </c>
      <c r="G7" s="29">
        <v>2020</v>
      </c>
    </row>
    <row r="8" spans="1:7" s="1" customFormat="1" ht="66.75" customHeight="1">
      <c r="A8" s="30" t="s">
        <v>76</v>
      </c>
      <c r="B8" s="184" t="s">
        <v>116</v>
      </c>
      <c r="C8" s="185"/>
      <c r="D8" s="53" t="s">
        <v>117</v>
      </c>
      <c r="E8" s="55">
        <v>1.63</v>
      </c>
      <c r="F8" s="97">
        <f>E8*0.985</f>
        <v>1.6055499999999998</v>
      </c>
      <c r="G8" s="97">
        <f>F8*0.985</f>
        <v>1.5814667499999997</v>
      </c>
    </row>
    <row r="9" spans="1:7" s="1" customFormat="1" ht="66.75" customHeight="1">
      <c r="A9" s="30" t="s">
        <v>177</v>
      </c>
      <c r="B9" s="184" t="s">
        <v>116</v>
      </c>
      <c r="C9" s="185"/>
      <c r="D9" s="53" t="s">
        <v>117</v>
      </c>
      <c r="E9" s="114">
        <v>1</v>
      </c>
      <c r="F9" s="115">
        <v>1</v>
      </c>
      <c r="G9" s="115">
        <v>1</v>
      </c>
    </row>
    <row r="10" spans="1:7" s="1" customFormat="1" ht="71.25" customHeight="1" thickBot="1">
      <c r="A10" s="31" t="s">
        <v>77</v>
      </c>
      <c r="B10" s="186" t="s">
        <v>119</v>
      </c>
      <c r="C10" s="187"/>
      <c r="D10" s="54" t="s">
        <v>118</v>
      </c>
      <c r="E10" s="95">
        <v>0.944</v>
      </c>
      <c r="F10" s="95">
        <v>0.944</v>
      </c>
      <c r="G10" s="96">
        <v>0.944</v>
      </c>
    </row>
    <row r="11" spans="1:7" s="3" customFormat="1" ht="20.25" customHeight="1">
      <c r="A11" s="174"/>
      <c r="B11" s="174"/>
      <c r="C11" s="174"/>
      <c r="D11" s="174"/>
      <c r="E11" s="174"/>
      <c r="F11" s="174"/>
      <c r="G11" s="174"/>
    </row>
    <row r="12" spans="1:7" s="1" customFormat="1" ht="15.75">
      <c r="A12" s="5"/>
      <c r="B12" s="5"/>
      <c r="C12" s="5"/>
      <c r="D12" s="5"/>
      <c r="E12" s="5"/>
      <c r="F12" s="5"/>
      <c r="G12" s="5"/>
    </row>
    <row r="13" spans="1:7" s="1" customFormat="1" ht="28.5" customHeight="1">
      <c r="A13" s="5"/>
      <c r="B13" s="5"/>
      <c r="C13" s="149"/>
      <c r="D13" s="149"/>
      <c r="E13" s="149"/>
      <c r="F13" s="149"/>
      <c r="G13" s="149"/>
    </row>
    <row r="14" spans="1:7" s="1" customFormat="1" ht="13.5" customHeight="1">
      <c r="A14" s="98" t="s">
        <v>132</v>
      </c>
      <c r="B14" s="5"/>
      <c r="C14" s="175" t="s">
        <v>230</v>
      </c>
      <c r="D14" s="175"/>
      <c r="E14" s="18"/>
      <c r="F14" s="175"/>
      <c r="G14" s="175"/>
    </row>
    <row r="15" spans="1:7" s="1" customFormat="1" ht="15.75">
      <c r="A15" s="22" t="s">
        <v>11</v>
      </c>
      <c r="B15" s="22"/>
      <c r="C15" s="169" t="s">
        <v>12</v>
      </c>
      <c r="D15" s="169"/>
      <c r="E15" s="5"/>
      <c r="F15" s="169" t="s">
        <v>13</v>
      </c>
      <c r="G15" s="169"/>
    </row>
    <row r="16" spans="1:7" s="1" customFormat="1" ht="15.75">
      <c r="A16" s="5"/>
      <c r="B16" s="5"/>
      <c r="C16" s="5"/>
      <c r="D16" s="5"/>
      <c r="E16" s="5"/>
      <c r="F16" s="5"/>
      <c r="G16" s="5"/>
    </row>
    <row r="17" spans="1:7" s="3" customFormat="1" ht="15.75">
      <c r="A17" s="5"/>
      <c r="B17" s="5"/>
      <c r="C17" s="5"/>
      <c r="D17" s="5"/>
      <c r="E17" s="5"/>
      <c r="F17" s="5"/>
      <c r="G17" s="5"/>
    </row>
    <row r="18" spans="1:7" s="1" customFormat="1" ht="18.75">
      <c r="A18" s="5"/>
      <c r="B18" s="28"/>
      <c r="C18" s="5"/>
      <c r="D18" s="5"/>
      <c r="E18" s="5"/>
      <c r="F18" s="5"/>
      <c r="G18" s="5"/>
    </row>
    <row r="19" spans="1:7" s="1" customFormat="1" ht="16.5" customHeight="1">
      <c r="A19" s="5"/>
      <c r="B19" s="5"/>
      <c r="C19" s="5"/>
      <c r="D19" s="5"/>
      <c r="E19" s="5"/>
      <c r="F19" s="5"/>
      <c r="G19" s="5"/>
    </row>
  </sheetData>
  <sheetProtection/>
  <mergeCells count="17">
    <mergeCell ref="E13:G13"/>
    <mergeCell ref="C14:D14"/>
    <mergeCell ref="F14:G14"/>
    <mergeCell ref="A2:G2"/>
    <mergeCell ref="B3:D3"/>
    <mergeCell ref="B4:D4"/>
    <mergeCell ref="A6:A7"/>
    <mergeCell ref="C15:D15"/>
    <mergeCell ref="F15:G15"/>
    <mergeCell ref="B6:C7"/>
    <mergeCell ref="D6:D7"/>
    <mergeCell ref="E6:G6"/>
    <mergeCell ref="B8:C8"/>
    <mergeCell ref="B10:C10"/>
    <mergeCell ref="B9:C9"/>
    <mergeCell ref="A11:G11"/>
    <mergeCell ref="C13:D13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scale="87" r:id="rId1"/>
  <rowBreaks count="1" manualBreakCount="1">
    <brk id="1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view="pageBreakPreview" zoomScaleSheetLayoutView="100" zoomScalePageLayoutView="0" workbookViewId="0" topLeftCell="A7">
      <selection activeCell="B20" sqref="B20:C20"/>
    </sheetView>
  </sheetViews>
  <sheetFormatPr defaultColWidth="0.875" defaultRowHeight="12.75"/>
  <cols>
    <col min="1" max="1" width="35.75390625" style="8" customWidth="1"/>
    <col min="2" max="2" width="21.75390625" style="8" customWidth="1"/>
    <col min="3" max="3" width="14.00390625" style="8" customWidth="1"/>
    <col min="4" max="4" width="35.625" style="8" customWidth="1"/>
    <col min="5" max="16384" width="0.875" style="2" customWidth="1"/>
  </cols>
  <sheetData>
    <row r="1" ht="12.75" customHeight="1"/>
    <row r="2" spans="1:4" s="5" customFormat="1" ht="49.5" customHeight="1">
      <c r="A2" s="173" t="s">
        <v>142</v>
      </c>
      <c r="B2" s="173"/>
      <c r="C2" s="173"/>
      <c r="D2" s="173"/>
    </row>
    <row r="3" spans="1:4" s="1" customFormat="1" ht="20.25" customHeight="1">
      <c r="A3" s="190" t="str">
        <f>'Форма 1.1 '!B11</f>
        <v>АО "Оскольский завод металлургического машиностроения"</v>
      </c>
      <c r="B3" s="190"/>
      <c r="C3" s="190"/>
      <c r="D3" s="190"/>
    </row>
    <row r="4" spans="1:4" s="3" customFormat="1" ht="12.75" customHeight="1">
      <c r="A4" s="149" t="s">
        <v>16</v>
      </c>
      <c r="B4" s="149"/>
      <c r="C4" s="149"/>
      <c r="D4" s="149"/>
    </row>
    <row r="5" spans="1:4" s="1" customFormat="1" ht="13.5" customHeight="1" thickBot="1">
      <c r="A5" s="5"/>
      <c r="B5" s="5"/>
      <c r="C5" s="5"/>
      <c r="D5" s="5"/>
    </row>
    <row r="6" spans="1:4" s="1" customFormat="1" ht="37.5" customHeight="1">
      <c r="A6" s="195" t="s">
        <v>143</v>
      </c>
      <c r="B6" s="177" t="s">
        <v>144</v>
      </c>
      <c r="C6" s="178"/>
      <c r="D6" s="197" t="s">
        <v>145</v>
      </c>
    </row>
    <row r="7" spans="1:4" s="1" customFormat="1" ht="44.25" customHeight="1">
      <c r="A7" s="196"/>
      <c r="B7" s="179"/>
      <c r="C7" s="180"/>
      <c r="D7" s="198"/>
    </row>
    <row r="8" spans="1:4" s="1" customFormat="1" ht="66.75" customHeight="1">
      <c r="A8" s="117" t="s">
        <v>146</v>
      </c>
      <c r="B8" s="191">
        <v>15.65</v>
      </c>
      <c r="C8" s="192"/>
      <c r="D8" s="116" t="s">
        <v>154</v>
      </c>
    </row>
    <row r="9" spans="1:4" s="1" customFormat="1" ht="66.75" customHeight="1">
      <c r="A9" s="117" t="s">
        <v>147</v>
      </c>
      <c r="B9" s="191">
        <v>0</v>
      </c>
      <c r="C9" s="192"/>
      <c r="D9" s="53"/>
    </row>
    <row r="10" spans="1:4" s="1" customFormat="1" ht="87" customHeight="1">
      <c r="A10" s="117" t="s">
        <v>148</v>
      </c>
      <c r="B10" s="191">
        <v>0</v>
      </c>
      <c r="C10" s="192"/>
      <c r="D10" s="53"/>
    </row>
    <row r="11" spans="1:4" s="1" customFormat="1" ht="36.75" customHeight="1">
      <c r="A11" s="117" t="s">
        <v>149</v>
      </c>
      <c r="B11" s="191">
        <v>3</v>
      </c>
      <c r="C11" s="192"/>
      <c r="D11" s="53"/>
    </row>
    <row r="12" spans="1:4" s="1" customFormat="1" ht="32.25" customHeight="1">
      <c r="A12" s="117" t="s">
        <v>150</v>
      </c>
      <c r="B12" s="191">
        <v>5</v>
      </c>
      <c r="C12" s="192"/>
      <c r="D12" s="53"/>
    </row>
    <row r="13" spans="1:4" s="1" customFormat="1" ht="22.5" customHeight="1">
      <c r="A13" s="117" t="s">
        <v>151</v>
      </c>
      <c r="B13" s="191">
        <v>22</v>
      </c>
      <c r="C13" s="192"/>
      <c r="D13" s="53"/>
    </row>
    <row r="14" spans="1:4" s="1" customFormat="1" ht="55.5" customHeight="1">
      <c r="A14" s="117" t="s">
        <v>152</v>
      </c>
      <c r="B14" s="191">
        <v>6</v>
      </c>
      <c r="C14" s="192"/>
      <c r="D14" s="53"/>
    </row>
    <row r="15" spans="1:4" s="1" customFormat="1" ht="54" customHeight="1" thickBot="1">
      <c r="A15" s="118" t="s">
        <v>153</v>
      </c>
      <c r="B15" s="193">
        <v>7</v>
      </c>
      <c r="C15" s="194"/>
      <c r="D15" s="54"/>
    </row>
    <row r="16" spans="1:4" s="3" customFormat="1" ht="20.25" customHeight="1">
      <c r="A16" s="174"/>
      <c r="B16" s="174"/>
      <c r="C16" s="174"/>
      <c r="D16" s="174"/>
    </row>
    <row r="17" spans="1:4" s="1" customFormat="1" ht="15.75">
      <c r="A17" s="5"/>
      <c r="B17" s="5"/>
      <c r="C17" s="5"/>
      <c r="D17" s="5"/>
    </row>
    <row r="18" spans="1:4" s="1" customFormat="1" ht="28.5" customHeight="1">
      <c r="A18" s="5"/>
      <c r="B18" s="149"/>
      <c r="C18" s="149"/>
      <c r="D18" s="7"/>
    </row>
    <row r="19" spans="1:4" s="1" customFormat="1" ht="13.5" customHeight="1">
      <c r="A19" s="98" t="s">
        <v>132</v>
      </c>
      <c r="B19" s="175" t="s">
        <v>230</v>
      </c>
      <c r="C19" s="175"/>
      <c r="D19" s="111"/>
    </row>
    <row r="20" spans="1:4" s="1" customFormat="1" ht="15.75">
      <c r="A20" s="22" t="s">
        <v>11</v>
      </c>
      <c r="B20" s="169" t="s">
        <v>12</v>
      </c>
      <c r="C20" s="169"/>
      <c r="D20" s="110" t="s">
        <v>13</v>
      </c>
    </row>
    <row r="21" spans="1:4" s="1" customFormat="1" ht="15.75">
      <c r="A21" s="5"/>
      <c r="B21" s="5"/>
      <c r="C21" s="5"/>
      <c r="D21" s="5"/>
    </row>
    <row r="22" spans="1:4" s="3" customFormat="1" ht="15.75">
      <c r="A22" s="5"/>
      <c r="B22" s="5"/>
      <c r="C22" s="5"/>
      <c r="D22" s="5"/>
    </row>
    <row r="23" spans="1:4" s="1" customFormat="1" ht="18.75">
      <c r="A23" s="5"/>
      <c r="B23" s="28"/>
      <c r="C23" s="5"/>
      <c r="D23" s="5"/>
    </row>
    <row r="24" spans="1:4" s="1" customFormat="1" ht="16.5" customHeight="1">
      <c r="A24" s="5"/>
      <c r="B24" s="5"/>
      <c r="C24" s="5"/>
      <c r="D24" s="5"/>
    </row>
  </sheetData>
  <sheetProtection/>
  <mergeCells count="18">
    <mergeCell ref="B9:C9"/>
    <mergeCell ref="B15:C15"/>
    <mergeCell ref="A16:D16"/>
    <mergeCell ref="B18:C18"/>
    <mergeCell ref="A2:D2"/>
    <mergeCell ref="A6:A7"/>
    <mergeCell ref="B6:C7"/>
    <mergeCell ref="D6:D7"/>
    <mergeCell ref="B19:C19"/>
    <mergeCell ref="B20:C20"/>
    <mergeCell ref="A3:D3"/>
    <mergeCell ref="A4:D4"/>
    <mergeCell ref="B10:C10"/>
    <mergeCell ref="B11:C11"/>
    <mergeCell ref="B12:C12"/>
    <mergeCell ref="B13:C13"/>
    <mergeCell ref="B14:C14"/>
    <mergeCell ref="B8:C8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scale="78" r:id="rId1"/>
  <rowBreaks count="1" manualBreakCount="1">
    <brk id="2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view="pageBreakPreview" zoomScaleSheetLayoutView="100" zoomScalePageLayoutView="0" workbookViewId="0" topLeftCell="A19">
      <selection activeCell="A16" sqref="A16"/>
    </sheetView>
  </sheetViews>
  <sheetFormatPr defaultColWidth="0.875" defaultRowHeight="12.75"/>
  <cols>
    <col min="1" max="1" width="102.125" style="8" customWidth="1"/>
    <col min="2" max="2" width="19.375" style="8" customWidth="1"/>
    <col min="3" max="3" width="5.25390625" style="8" hidden="1" customWidth="1"/>
    <col min="4" max="4" width="13.125" style="8" hidden="1" customWidth="1"/>
    <col min="5" max="6" width="11.375" style="8" customWidth="1"/>
    <col min="7" max="16384" width="0.875" style="2" customWidth="1"/>
  </cols>
  <sheetData>
    <row r="1" ht="12.75" customHeight="1"/>
    <row r="2" spans="1:6" s="5" customFormat="1" ht="48.75" customHeight="1">
      <c r="A2" s="173" t="s">
        <v>231</v>
      </c>
      <c r="B2" s="173"/>
      <c r="C2" s="119"/>
      <c r="D2" s="119"/>
      <c r="E2" s="119"/>
      <c r="F2" s="119"/>
    </row>
    <row r="3" spans="1:6" s="1" customFormat="1" ht="33.75" customHeight="1">
      <c r="A3" s="199" t="str">
        <f>'Форма 1.1 '!B11</f>
        <v>АО "Оскольский завод металлургического машиностроения"</v>
      </c>
      <c r="B3" s="199"/>
      <c r="C3" s="199"/>
      <c r="D3" s="199"/>
      <c r="E3" s="21"/>
      <c r="F3" s="21"/>
    </row>
    <row r="4" spans="1:6" s="3" customFormat="1" ht="12.75" customHeight="1">
      <c r="A4" s="149" t="s">
        <v>16</v>
      </c>
      <c r="B4" s="149"/>
      <c r="C4" s="149"/>
      <c r="D4" s="149"/>
      <c r="E4" s="18"/>
      <c r="F4" s="18"/>
    </row>
    <row r="5" spans="1:6" s="1" customFormat="1" ht="13.5" customHeight="1" thickBot="1">
      <c r="A5" s="5"/>
      <c r="B5" s="5"/>
      <c r="C5" s="5"/>
      <c r="D5" s="5"/>
      <c r="E5" s="5"/>
      <c r="F5" s="5"/>
    </row>
    <row r="6" spans="1:4" s="1" customFormat="1" ht="37.5" customHeight="1">
      <c r="A6" s="195" t="s">
        <v>156</v>
      </c>
      <c r="B6" s="172" t="s">
        <v>157</v>
      </c>
      <c r="C6" s="172"/>
      <c r="D6" s="172"/>
    </row>
    <row r="7" spans="1:4" s="1" customFormat="1" ht="18.75" customHeight="1">
      <c r="A7" s="196"/>
      <c r="B7" s="172"/>
      <c r="C7" s="172"/>
      <c r="D7" s="172"/>
    </row>
    <row r="8" spans="1:4" s="1" customFormat="1" ht="66.75" customHeight="1">
      <c r="A8" s="30" t="s">
        <v>155</v>
      </c>
      <c r="B8" s="176">
        <v>0</v>
      </c>
      <c r="C8" s="176"/>
      <c r="D8" s="176"/>
    </row>
    <row r="9" spans="1:4" s="1" customFormat="1" ht="71.25" customHeight="1">
      <c r="A9" s="30" t="s">
        <v>158</v>
      </c>
      <c r="B9" s="167">
        <v>0</v>
      </c>
      <c r="C9" s="167"/>
      <c r="D9" s="167"/>
    </row>
    <row r="10" spans="1:4" s="1" customFormat="1" ht="24.75" customHeight="1">
      <c r="A10" s="112" t="s">
        <v>159</v>
      </c>
      <c r="B10" s="167">
        <v>0</v>
      </c>
      <c r="C10" s="167"/>
      <c r="D10" s="167"/>
    </row>
    <row r="11" spans="1:6" s="3" customFormat="1" ht="20.25" customHeight="1">
      <c r="A11" s="174"/>
      <c r="B11" s="174"/>
      <c r="C11" s="174"/>
      <c r="D11" s="174"/>
      <c r="E11" s="174"/>
      <c r="F11" s="174"/>
    </row>
    <row r="12" spans="1:5" s="1" customFormat="1" ht="15.75">
      <c r="A12" s="5"/>
      <c r="B12" s="5"/>
      <c r="C12" s="5"/>
      <c r="D12" s="5"/>
      <c r="E12" s="5"/>
    </row>
    <row r="13" spans="1:5" s="1" customFormat="1" ht="28.5" customHeight="1">
      <c r="A13" s="5"/>
      <c r="B13" s="149"/>
      <c r="C13" s="149"/>
      <c r="D13" s="149"/>
      <c r="E13" s="149"/>
    </row>
    <row r="14" spans="1:5" s="1" customFormat="1" ht="13.5" customHeight="1">
      <c r="A14" s="98" t="s">
        <v>132</v>
      </c>
      <c r="B14" s="175" t="s">
        <v>230</v>
      </c>
      <c r="C14" s="175"/>
      <c r="D14" s="18"/>
      <c r="E14" s="22"/>
    </row>
    <row r="15" spans="1:4" s="1" customFormat="1" ht="15.75">
      <c r="A15" s="22" t="s">
        <v>11</v>
      </c>
      <c r="B15" s="169" t="s">
        <v>12</v>
      </c>
      <c r="C15" s="169"/>
      <c r="D15" s="110" t="s">
        <v>13</v>
      </c>
    </row>
    <row r="16" spans="1:5" s="1" customFormat="1" ht="15.75">
      <c r="A16" s="5"/>
      <c r="B16" s="5"/>
      <c r="C16" s="5"/>
      <c r="D16" s="5"/>
      <c r="E16" s="5"/>
    </row>
    <row r="17" spans="1:6" s="3" customFormat="1" ht="15.75">
      <c r="A17" s="5"/>
      <c r="B17" s="5"/>
      <c r="C17" s="5"/>
      <c r="D17" s="5"/>
      <c r="E17" s="5"/>
      <c r="F17" s="5"/>
    </row>
    <row r="18" spans="1:6" s="1" customFormat="1" ht="18.75">
      <c r="A18" s="5"/>
      <c r="B18" s="28"/>
      <c r="C18" s="5"/>
      <c r="D18" s="5"/>
      <c r="E18" s="5"/>
      <c r="F18" s="5"/>
    </row>
    <row r="19" spans="1:6" s="1" customFormat="1" ht="16.5" customHeight="1">
      <c r="A19" s="5"/>
      <c r="B19" s="5"/>
      <c r="C19" s="5"/>
      <c r="D19" s="5"/>
      <c r="E19" s="5"/>
      <c r="F19" s="5"/>
    </row>
  </sheetData>
  <sheetProtection/>
  <mergeCells count="13">
    <mergeCell ref="A6:A7"/>
    <mergeCell ref="B6:D7"/>
    <mergeCell ref="B8:D8"/>
    <mergeCell ref="B15:C15"/>
    <mergeCell ref="A3:D3"/>
    <mergeCell ref="A4:D4"/>
    <mergeCell ref="B14:C14"/>
    <mergeCell ref="A2:B2"/>
    <mergeCell ref="B9:D9"/>
    <mergeCell ref="B10:D10"/>
    <mergeCell ref="A11:F11"/>
    <mergeCell ref="B13:C13"/>
    <mergeCell ref="D13:E13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r:id="rId1"/>
  <rowBreaks count="1" manualBreakCount="1">
    <brk id="1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102.125" style="8" customWidth="1"/>
    <col min="2" max="2" width="19.375" style="8" customWidth="1"/>
    <col min="3" max="3" width="5.25390625" style="8" hidden="1" customWidth="1"/>
    <col min="4" max="4" width="13.125" style="8" hidden="1" customWidth="1"/>
    <col min="5" max="6" width="11.375" style="8" customWidth="1"/>
    <col min="7" max="16384" width="0.875" style="2" customWidth="1"/>
  </cols>
  <sheetData>
    <row r="1" ht="12.75" customHeight="1"/>
    <row r="2" spans="1:6" s="5" customFormat="1" ht="65.25" customHeight="1">
      <c r="A2" s="173" t="s">
        <v>232</v>
      </c>
      <c r="B2" s="173"/>
      <c r="C2" s="119"/>
      <c r="D2" s="119"/>
      <c r="E2" s="119"/>
      <c r="F2" s="119"/>
    </row>
    <row r="3" spans="1:6" s="1" customFormat="1" ht="33.75" customHeight="1">
      <c r="A3" s="199" t="str">
        <f>'Форма 1.1 '!B11</f>
        <v>АО "Оскольский завод металлургического машиностроения"</v>
      </c>
      <c r="B3" s="199"/>
      <c r="C3" s="199"/>
      <c r="D3" s="199"/>
      <c r="E3" s="21"/>
      <c r="F3" s="21"/>
    </row>
    <row r="4" spans="1:6" s="3" customFormat="1" ht="12.75" customHeight="1">
      <c r="A4" s="149" t="s">
        <v>16</v>
      </c>
      <c r="B4" s="149"/>
      <c r="C4" s="149"/>
      <c r="D4" s="149"/>
      <c r="E4" s="18"/>
      <c r="F4" s="18"/>
    </row>
    <row r="5" spans="1:6" s="1" customFormat="1" ht="13.5" customHeight="1" thickBot="1">
      <c r="A5" s="5"/>
      <c r="B5" s="5"/>
      <c r="C5" s="5"/>
      <c r="D5" s="5"/>
      <c r="E5" s="5"/>
      <c r="F5" s="5"/>
    </row>
    <row r="6" spans="1:4" s="1" customFormat="1" ht="37.5" customHeight="1">
      <c r="A6" s="195" t="s">
        <v>156</v>
      </c>
      <c r="B6" s="172" t="s">
        <v>157</v>
      </c>
      <c r="C6" s="172"/>
      <c r="D6" s="172"/>
    </row>
    <row r="7" spans="1:4" s="1" customFormat="1" ht="18.75" customHeight="1">
      <c r="A7" s="196"/>
      <c r="B7" s="172"/>
      <c r="C7" s="172"/>
      <c r="D7" s="172"/>
    </row>
    <row r="8" spans="1:4" s="1" customFormat="1" ht="66.75" customHeight="1">
      <c r="A8" s="30" t="s">
        <v>160</v>
      </c>
      <c r="B8" s="176">
        <v>0</v>
      </c>
      <c r="C8" s="176"/>
      <c r="D8" s="176"/>
    </row>
    <row r="9" spans="1:4" s="1" customFormat="1" ht="71.25" customHeight="1">
      <c r="A9" s="30" t="s">
        <v>161</v>
      </c>
      <c r="B9" s="167">
        <v>0</v>
      </c>
      <c r="C9" s="167"/>
      <c r="D9" s="167"/>
    </row>
    <row r="10" spans="1:4" s="1" customFormat="1" ht="36" customHeight="1">
      <c r="A10" s="112" t="s">
        <v>162</v>
      </c>
      <c r="B10" s="167">
        <v>0</v>
      </c>
      <c r="C10" s="167"/>
      <c r="D10" s="167"/>
    </row>
    <row r="11" spans="1:6" s="3" customFormat="1" ht="20.25" customHeight="1">
      <c r="A11" s="174"/>
      <c r="B11" s="174"/>
      <c r="C11" s="174"/>
      <c r="D11" s="174"/>
      <c r="E11" s="174"/>
      <c r="F11" s="174"/>
    </row>
    <row r="12" spans="1:5" s="1" customFormat="1" ht="15.75">
      <c r="A12" s="5"/>
      <c r="B12" s="5"/>
      <c r="C12" s="5"/>
      <c r="D12" s="5"/>
      <c r="E12" s="5"/>
    </row>
    <row r="13" spans="1:5" s="1" customFormat="1" ht="28.5" customHeight="1">
      <c r="A13" s="5"/>
      <c r="B13" s="149"/>
      <c r="C13" s="149"/>
      <c r="D13" s="149"/>
      <c r="E13" s="149"/>
    </row>
    <row r="14" spans="1:5" s="1" customFormat="1" ht="13.5" customHeight="1">
      <c r="A14" s="98" t="s">
        <v>132</v>
      </c>
      <c r="B14" s="175" t="s">
        <v>230</v>
      </c>
      <c r="C14" s="175"/>
      <c r="D14" s="18"/>
      <c r="E14" s="22"/>
    </row>
    <row r="15" spans="1:4" s="1" customFormat="1" ht="15.75">
      <c r="A15" s="22" t="s">
        <v>11</v>
      </c>
      <c r="B15" s="169" t="s">
        <v>12</v>
      </c>
      <c r="C15" s="169"/>
      <c r="D15" s="110" t="s">
        <v>13</v>
      </c>
    </row>
    <row r="16" spans="1:5" s="1" customFormat="1" ht="15.75">
      <c r="A16" s="5"/>
      <c r="B16" s="5"/>
      <c r="C16" s="5"/>
      <c r="D16" s="5"/>
      <c r="E16" s="5"/>
    </row>
    <row r="17" spans="1:6" s="3" customFormat="1" ht="15.75">
      <c r="A17" s="5"/>
      <c r="B17" s="5"/>
      <c r="C17" s="5"/>
      <c r="D17" s="5"/>
      <c r="E17" s="5"/>
      <c r="F17" s="5"/>
    </row>
    <row r="18" spans="1:6" s="1" customFormat="1" ht="18.75">
      <c r="A18" s="5"/>
      <c r="B18" s="28"/>
      <c r="C18" s="5"/>
      <c r="D18" s="5"/>
      <c r="E18" s="5"/>
      <c r="F18" s="5"/>
    </row>
    <row r="19" spans="1:6" s="1" customFormat="1" ht="16.5" customHeight="1">
      <c r="A19" s="5"/>
      <c r="B19" s="5"/>
      <c r="C19" s="5"/>
      <c r="D19" s="5"/>
      <c r="E19" s="5"/>
      <c r="F19" s="5"/>
    </row>
  </sheetData>
  <sheetProtection/>
  <mergeCells count="13">
    <mergeCell ref="A6:A7"/>
    <mergeCell ref="B6:D7"/>
    <mergeCell ref="B8:D8"/>
    <mergeCell ref="B15:C15"/>
    <mergeCell ref="A2:B2"/>
    <mergeCell ref="B9:D9"/>
    <mergeCell ref="B10:D10"/>
    <mergeCell ref="A11:F11"/>
    <mergeCell ref="B13:C13"/>
    <mergeCell ref="D13:E13"/>
    <mergeCell ref="B14:C14"/>
    <mergeCell ref="A3:D3"/>
    <mergeCell ref="A4:D4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r:id="rId1"/>
  <rowBreaks count="1" manualBreakCount="1">
    <brk id="1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view="pageBreakPreview" zoomScaleSheetLayoutView="100" zoomScalePageLayoutView="0" workbookViewId="0" topLeftCell="A1">
      <selection activeCell="A3" sqref="A3:D3"/>
    </sheetView>
  </sheetViews>
  <sheetFormatPr defaultColWidth="0.875" defaultRowHeight="12.75"/>
  <cols>
    <col min="1" max="1" width="102.125" style="8" customWidth="1"/>
    <col min="2" max="2" width="19.375" style="8" customWidth="1"/>
    <col min="3" max="3" width="5.25390625" style="8" hidden="1" customWidth="1"/>
    <col min="4" max="4" width="13.125" style="8" hidden="1" customWidth="1"/>
    <col min="5" max="6" width="11.375" style="8" customWidth="1"/>
    <col min="7" max="16384" width="0.875" style="2" customWidth="1"/>
  </cols>
  <sheetData>
    <row r="1" ht="12.75" customHeight="1"/>
    <row r="2" spans="1:6" s="5" customFormat="1" ht="65.25" customHeight="1">
      <c r="A2" s="173" t="s">
        <v>233</v>
      </c>
      <c r="B2" s="173"/>
      <c r="C2" s="119"/>
      <c r="D2" s="119"/>
      <c r="E2" s="119"/>
      <c r="F2" s="119"/>
    </row>
    <row r="3" spans="1:6" s="1" customFormat="1" ht="33.75" customHeight="1">
      <c r="A3" s="199" t="str">
        <f>'Форма 1.1 '!B11</f>
        <v>АО "Оскольский завод металлургического машиностроения"</v>
      </c>
      <c r="B3" s="199"/>
      <c r="C3" s="199"/>
      <c r="D3" s="199"/>
      <c r="E3" s="21"/>
      <c r="F3" s="21"/>
    </row>
    <row r="4" spans="1:6" s="3" customFormat="1" ht="12.75" customHeight="1">
      <c r="A4" s="149" t="s">
        <v>16</v>
      </c>
      <c r="B4" s="149"/>
      <c r="C4" s="149"/>
      <c r="D4" s="149"/>
      <c r="E4" s="18"/>
      <c r="F4" s="18"/>
    </row>
    <row r="5" spans="1:6" s="1" customFormat="1" ht="13.5" customHeight="1" thickBot="1">
      <c r="A5" s="5"/>
      <c r="B5" s="5"/>
      <c r="C5" s="5"/>
      <c r="D5" s="5"/>
      <c r="E5" s="5"/>
      <c r="F5" s="5"/>
    </row>
    <row r="6" spans="1:4" s="1" customFormat="1" ht="37.5" customHeight="1">
      <c r="A6" s="195" t="s">
        <v>156</v>
      </c>
      <c r="B6" s="172" t="s">
        <v>157</v>
      </c>
      <c r="C6" s="172"/>
      <c r="D6" s="172"/>
    </row>
    <row r="7" spans="1:4" s="1" customFormat="1" ht="18.75" customHeight="1">
      <c r="A7" s="196"/>
      <c r="B7" s="172"/>
      <c r="C7" s="172"/>
      <c r="D7" s="172"/>
    </row>
    <row r="8" spans="1:4" s="1" customFormat="1" ht="66.75" customHeight="1">
      <c r="A8" s="30" t="s">
        <v>163</v>
      </c>
      <c r="B8" s="176">
        <v>0</v>
      </c>
      <c r="C8" s="176"/>
      <c r="D8" s="176"/>
    </row>
    <row r="9" spans="1:4" s="1" customFormat="1" ht="34.5" customHeight="1">
      <c r="A9" s="30" t="s">
        <v>164</v>
      </c>
      <c r="B9" s="167">
        <v>0</v>
      </c>
      <c r="C9" s="167"/>
      <c r="D9" s="167"/>
    </row>
    <row r="10" spans="1:4" s="1" customFormat="1" ht="36" customHeight="1">
      <c r="A10" s="112" t="s">
        <v>165</v>
      </c>
      <c r="B10" s="167">
        <v>0</v>
      </c>
      <c r="C10" s="167"/>
      <c r="D10" s="167"/>
    </row>
    <row r="11" spans="1:6" s="3" customFormat="1" ht="20.25" customHeight="1">
      <c r="A11" s="174"/>
      <c r="B11" s="174"/>
      <c r="C11" s="174"/>
      <c r="D11" s="174"/>
      <c r="E11" s="174"/>
      <c r="F11" s="174"/>
    </row>
    <row r="12" spans="1:5" s="1" customFormat="1" ht="15.75">
      <c r="A12" s="5"/>
      <c r="B12" s="5"/>
      <c r="C12" s="5"/>
      <c r="D12" s="5"/>
      <c r="E12" s="5"/>
    </row>
    <row r="13" spans="1:5" s="1" customFormat="1" ht="28.5" customHeight="1">
      <c r="A13" s="5"/>
      <c r="B13" s="149"/>
      <c r="C13" s="149"/>
      <c r="D13" s="149"/>
      <c r="E13" s="149"/>
    </row>
    <row r="14" spans="1:5" s="1" customFormat="1" ht="13.5" customHeight="1">
      <c r="A14" s="125" t="s">
        <v>132</v>
      </c>
      <c r="B14" s="175" t="s">
        <v>230</v>
      </c>
      <c r="C14" s="175"/>
      <c r="D14" s="18"/>
      <c r="E14" s="22"/>
    </row>
    <row r="15" spans="1:4" s="1" customFormat="1" ht="15.75">
      <c r="A15" s="22" t="s">
        <v>11</v>
      </c>
      <c r="B15" s="169" t="s">
        <v>12</v>
      </c>
      <c r="C15" s="169"/>
      <c r="D15" s="110" t="s">
        <v>13</v>
      </c>
    </row>
    <row r="16" spans="1:5" s="1" customFormat="1" ht="15.75">
      <c r="A16" s="5"/>
      <c r="B16" s="5"/>
      <c r="C16" s="5"/>
      <c r="D16" s="5"/>
      <c r="E16" s="5"/>
    </row>
    <row r="17" spans="1:6" s="3" customFormat="1" ht="15.75">
      <c r="A17" s="5"/>
      <c r="B17" s="5"/>
      <c r="C17" s="5"/>
      <c r="D17" s="5"/>
      <c r="E17" s="5"/>
      <c r="F17" s="5"/>
    </row>
    <row r="18" spans="1:6" s="1" customFormat="1" ht="18.75">
      <c r="A18" s="5"/>
      <c r="B18" s="28"/>
      <c r="C18" s="5"/>
      <c r="D18" s="5"/>
      <c r="E18" s="5"/>
      <c r="F18" s="5"/>
    </row>
    <row r="19" spans="1:6" s="1" customFormat="1" ht="16.5" customHeight="1">
      <c r="A19" s="5"/>
      <c r="B19" s="5"/>
      <c r="C19" s="5"/>
      <c r="D19" s="5"/>
      <c r="E19" s="5"/>
      <c r="F19" s="5"/>
    </row>
  </sheetData>
  <sheetProtection/>
  <mergeCells count="13">
    <mergeCell ref="B15:C15"/>
    <mergeCell ref="B9:D9"/>
    <mergeCell ref="B10:D10"/>
    <mergeCell ref="A11:F11"/>
    <mergeCell ref="B13:C13"/>
    <mergeCell ref="D13:E13"/>
    <mergeCell ref="B14:C14"/>
    <mergeCell ref="A2:B2"/>
    <mergeCell ref="A3:D3"/>
    <mergeCell ref="A4:D4"/>
    <mergeCell ref="A6:A7"/>
    <mergeCell ref="B6:D7"/>
    <mergeCell ref="B8:D8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r:id="rId1"/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Бордкина</cp:lastModifiedBy>
  <cp:lastPrinted>2019-03-20T07:18:00Z</cp:lastPrinted>
  <dcterms:created xsi:type="dcterms:W3CDTF">2008-10-01T13:21:49Z</dcterms:created>
  <dcterms:modified xsi:type="dcterms:W3CDTF">2019-03-20T07:18:03Z</dcterms:modified>
  <cp:category/>
  <cp:version/>
  <cp:contentType/>
  <cp:contentStatus/>
</cp:coreProperties>
</file>